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f257e5af84af92a2/Horton Parish Council/External Audit 22-23/"/>
    </mc:Choice>
  </mc:AlternateContent>
  <xr:revisionPtr revIDLastSave="1" documentId="8_{5B966027-B402-4FBD-ACA1-F30602022D46}" xr6:coauthVersionLast="47" xr6:coauthVersionMax="47" xr10:uidLastSave="{A44F9C56-949A-4867-AF6C-1EBD93039EE8}"/>
  <bookViews>
    <workbookView xWindow="-110" yWindow="-110" windowWidth="38620" windowHeight="21100" xr2:uid="{00000000-000D-0000-FFFF-FFFF00000000}"/>
  </bookViews>
  <sheets>
    <sheet name="Apr - Jun 2022" sheetId="1" r:id="rId1"/>
    <sheet name="July - Sept 2022" sheetId="2" r:id="rId2"/>
    <sheet name="Oct - Dec 2022" sheetId="3" r:id="rId3"/>
    <sheet name="Jan - March 2023" sheetId="4" r:id="rId4"/>
    <sheet name="Year end bank rec" sheetId="5" r:id="rId5"/>
    <sheet name="Precept Form" sheetId="6" state="hidden" r:id="rId6"/>
    <sheet name="Full Year Forecast budget 22-23" sheetId="7" state="hidden" r:id="rId7"/>
    <sheet name="Full Year Budget Report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eP9IQbxKgP5eJaBgsVyxpTX+K9g=="/>
    </ext>
  </extLst>
</workbook>
</file>

<file path=xl/calcChain.xml><?xml version="1.0" encoding="utf-8"?>
<calcChain xmlns="http://schemas.openxmlformats.org/spreadsheetml/2006/main">
  <c r="P92" i="8" l="1"/>
  <c r="O92" i="8"/>
  <c r="O84" i="8"/>
  <c r="P84" i="8" s="1"/>
  <c r="P82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O82" i="8" s="1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O78" i="8" s="1"/>
  <c r="H74" i="8"/>
  <c r="C74" i="8"/>
  <c r="O73" i="8"/>
  <c r="O72" i="8"/>
  <c r="O71" i="8"/>
  <c r="N70" i="8"/>
  <c r="N74" i="8" s="1"/>
  <c r="M70" i="8"/>
  <c r="M74" i="8" s="1"/>
  <c r="L70" i="8"/>
  <c r="L74" i="8" s="1"/>
  <c r="K70" i="8"/>
  <c r="K74" i="8" s="1"/>
  <c r="J70" i="8"/>
  <c r="J74" i="8" s="1"/>
  <c r="I70" i="8"/>
  <c r="I74" i="8" s="1"/>
  <c r="H70" i="8"/>
  <c r="G70" i="8"/>
  <c r="G74" i="8" s="1"/>
  <c r="F70" i="8"/>
  <c r="F74" i="8" s="1"/>
  <c r="E70" i="8"/>
  <c r="E74" i="8" s="1"/>
  <c r="D70" i="8"/>
  <c r="D74" i="8" s="1"/>
  <c r="C70" i="8"/>
  <c r="P67" i="8"/>
  <c r="N67" i="8"/>
  <c r="M67" i="8"/>
  <c r="L67" i="8"/>
  <c r="K67" i="8"/>
  <c r="J67" i="8"/>
  <c r="I67" i="8"/>
  <c r="H67" i="8"/>
  <c r="G67" i="8"/>
  <c r="F67" i="8"/>
  <c r="E67" i="8"/>
  <c r="D67" i="8"/>
  <c r="O65" i="8"/>
  <c r="O64" i="8"/>
  <c r="O63" i="8"/>
  <c r="O62" i="8"/>
  <c r="O61" i="8"/>
  <c r="O67" i="8" s="1"/>
  <c r="P58" i="8"/>
  <c r="N58" i="8"/>
  <c r="M58" i="8"/>
  <c r="L58" i="8"/>
  <c r="K58" i="8"/>
  <c r="J58" i="8"/>
  <c r="I58" i="8"/>
  <c r="H58" i="8"/>
  <c r="G58" i="8"/>
  <c r="F58" i="8"/>
  <c r="E58" i="8"/>
  <c r="D58" i="8"/>
  <c r="C58" i="8"/>
  <c r="O57" i="8"/>
  <c r="O56" i="8"/>
  <c r="O55" i="8"/>
  <c r="O58" i="8" s="1"/>
  <c r="P52" i="8"/>
  <c r="N52" i="8"/>
  <c r="M52" i="8"/>
  <c r="L52" i="8"/>
  <c r="K52" i="8"/>
  <c r="J52" i="8"/>
  <c r="I52" i="8"/>
  <c r="H52" i="8"/>
  <c r="G52" i="8"/>
  <c r="F52" i="8"/>
  <c r="E52" i="8"/>
  <c r="D52" i="8"/>
  <c r="C52" i="8"/>
  <c r="R51" i="8"/>
  <c r="O51" i="8"/>
  <c r="R50" i="8"/>
  <c r="O50" i="8"/>
  <c r="R49" i="8"/>
  <c r="O49" i="8"/>
  <c r="R48" i="8"/>
  <c r="O48" i="8"/>
  <c r="R47" i="8"/>
  <c r="O47" i="8"/>
  <c r="O44" i="8"/>
  <c r="O43" i="8"/>
  <c r="P43" i="8" s="1"/>
  <c r="K41" i="8"/>
  <c r="E40" i="8"/>
  <c r="O40" i="8" s="1"/>
  <c r="P40" i="8" s="1"/>
  <c r="O39" i="8"/>
  <c r="P39" i="8" s="1"/>
  <c r="N38" i="8"/>
  <c r="N41" i="8" s="1"/>
  <c r="M38" i="8"/>
  <c r="M41" i="8" s="1"/>
  <c r="L38" i="8"/>
  <c r="L41" i="8" s="1"/>
  <c r="K38" i="8"/>
  <c r="J38" i="8"/>
  <c r="J41" i="8" s="1"/>
  <c r="I38" i="8"/>
  <c r="I41" i="8" s="1"/>
  <c r="H38" i="8"/>
  <c r="H41" i="8" s="1"/>
  <c r="G38" i="8"/>
  <c r="G41" i="8" s="1"/>
  <c r="F38" i="8"/>
  <c r="F41" i="8" s="1"/>
  <c r="E38" i="8"/>
  <c r="D38" i="8"/>
  <c r="D41" i="8" s="1"/>
  <c r="C38" i="8"/>
  <c r="C41" i="8" s="1"/>
  <c r="O34" i="8"/>
  <c r="O33" i="8"/>
  <c r="N32" i="8"/>
  <c r="M32" i="8"/>
  <c r="L32" i="8"/>
  <c r="K32" i="8"/>
  <c r="J32" i="8"/>
  <c r="I32" i="8"/>
  <c r="H32" i="8"/>
  <c r="G32" i="8"/>
  <c r="G35" i="8" s="1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O30" i="8"/>
  <c r="P30" i="8" s="1"/>
  <c r="C29" i="8"/>
  <c r="O29" i="8" s="1"/>
  <c r="P29" i="8" s="1"/>
  <c r="N28" i="8"/>
  <c r="N35" i="8" s="1"/>
  <c r="M28" i="8"/>
  <c r="M35" i="8" s="1"/>
  <c r="L28" i="8"/>
  <c r="L35" i="8" s="1"/>
  <c r="K28" i="8"/>
  <c r="J28" i="8"/>
  <c r="I28" i="8"/>
  <c r="I35" i="8" s="1"/>
  <c r="H28" i="8"/>
  <c r="G28" i="8"/>
  <c r="F28" i="8"/>
  <c r="F35" i="8" s="1"/>
  <c r="E28" i="8"/>
  <c r="E35" i="8" s="1"/>
  <c r="D28" i="8"/>
  <c r="D35" i="8" s="1"/>
  <c r="C28" i="8"/>
  <c r="O27" i="8"/>
  <c r="P27" i="8" s="1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P23" i="8" s="1"/>
  <c r="O22" i="8"/>
  <c r="O21" i="8"/>
  <c r="P21" i="8" s="1"/>
  <c r="O20" i="8"/>
  <c r="O19" i="8"/>
  <c r="P19" i="8" s="1"/>
  <c r="P18" i="8"/>
  <c r="O18" i="8"/>
  <c r="O17" i="8"/>
  <c r="P17" i="8" s="1"/>
  <c r="P16" i="8"/>
  <c r="O16" i="8"/>
  <c r="P13" i="8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O11" i="8"/>
  <c r="N8" i="8"/>
  <c r="M8" i="8"/>
  <c r="L8" i="8"/>
  <c r="K8" i="8"/>
  <c r="J8" i="8"/>
  <c r="I8" i="8"/>
  <c r="H8" i="8"/>
  <c r="G8" i="8"/>
  <c r="F8" i="8"/>
  <c r="E8" i="8"/>
  <c r="D8" i="8"/>
  <c r="C8" i="8"/>
  <c r="P6" i="8"/>
  <c r="O6" i="8"/>
  <c r="P5" i="8"/>
  <c r="O5" i="8"/>
  <c r="O8" i="8" s="1"/>
  <c r="E31" i="7"/>
  <c r="C28" i="7"/>
  <c r="D26" i="7"/>
  <c r="E26" i="7" s="1"/>
  <c r="D25" i="7"/>
  <c r="E25" i="7" s="1"/>
  <c r="D27" i="7" s="1"/>
  <c r="E27" i="7" s="1"/>
  <c r="D24" i="7"/>
  <c r="E24" i="7" s="1"/>
  <c r="E23" i="7"/>
  <c r="D23" i="7"/>
  <c r="D22" i="7"/>
  <c r="E22" i="7" s="1"/>
  <c r="D21" i="7"/>
  <c r="E21" i="7" s="1"/>
  <c r="D20" i="7"/>
  <c r="E20" i="7" s="1"/>
  <c r="E19" i="7"/>
  <c r="D19" i="7"/>
  <c r="D18" i="7"/>
  <c r="E18" i="7" s="1"/>
  <c r="D17" i="7"/>
  <c r="E17" i="7" s="1"/>
  <c r="D16" i="7"/>
  <c r="E16" i="7" s="1"/>
  <c r="E15" i="7"/>
  <c r="D15" i="7"/>
  <c r="D14" i="7"/>
  <c r="E14" i="7" s="1"/>
  <c r="E13" i="7"/>
  <c r="E12" i="7"/>
  <c r="D12" i="7"/>
  <c r="E8" i="7"/>
  <c r="D8" i="7"/>
  <c r="C6" i="7"/>
  <c r="D5" i="7"/>
  <c r="E5" i="7" s="1"/>
  <c r="D4" i="7"/>
  <c r="E4" i="7" s="1"/>
  <c r="I53" i="6"/>
  <c r="I51" i="6"/>
  <c r="I47" i="6"/>
  <c r="C43" i="6"/>
  <c r="C59" i="6" s="1"/>
  <c r="M35" i="6"/>
  <c r="E35" i="6"/>
  <c r="M34" i="6"/>
  <c r="E34" i="6"/>
  <c r="M33" i="6"/>
  <c r="E33" i="6"/>
  <c r="M32" i="6"/>
  <c r="E32" i="6"/>
  <c r="M31" i="6"/>
  <c r="E31" i="6"/>
  <c r="M30" i="6"/>
  <c r="E30" i="6"/>
  <c r="M29" i="6"/>
  <c r="E29" i="6"/>
  <c r="M28" i="6"/>
  <c r="E28" i="6"/>
  <c r="Q22" i="6"/>
  <c r="O28" i="6" s="1"/>
  <c r="O29" i="6" s="1"/>
  <c r="O30" i="6" s="1"/>
  <c r="O31" i="6" s="1"/>
  <c r="O32" i="6" s="1"/>
  <c r="O33" i="6" s="1"/>
  <c r="O34" i="6" s="1"/>
  <c r="O35" i="6" s="1"/>
  <c r="I22" i="6"/>
  <c r="G28" i="6" s="1"/>
  <c r="G29" i="6" s="1"/>
  <c r="I29" i="6" s="1"/>
  <c r="H8" i="6"/>
  <c r="H7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A5" i="6"/>
  <c r="R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A4" i="6"/>
  <c r="R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G14" i="5"/>
  <c r="G8" i="5"/>
  <c r="G10" i="5" s="1"/>
  <c r="L51" i="4"/>
  <c r="L53" i="4" s="1"/>
  <c r="AD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H24" i="4"/>
  <c r="AH44" i="4" s="1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L59" i="3"/>
  <c r="L57" i="3"/>
  <c r="AH50" i="3"/>
  <c r="AD50" i="3"/>
  <c r="D9" i="7" s="1"/>
  <c r="E9" i="7" s="1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C7" i="7" s="1"/>
  <c r="D7" i="7" s="1"/>
  <c r="E7" i="7" s="1"/>
  <c r="I50" i="3"/>
  <c r="H50" i="3"/>
  <c r="G50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N35" i="3"/>
  <c r="AF35" i="3" s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E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L45" i="2"/>
  <c r="L47" i="2" s="1"/>
  <c r="AH38" i="2"/>
  <c r="AH39" i="2" s="1"/>
  <c r="AH5" i="3" s="1"/>
  <c r="AH49" i="3" s="1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AH37" i="2"/>
  <c r="AC37" i="2"/>
  <c r="AC39" i="2" s="1"/>
  <c r="AC5" i="3" s="1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C5" i="2"/>
  <c r="L55" i="1"/>
  <c r="L57" i="1" s="1"/>
  <c r="G53" i="1"/>
  <c r="G49" i="4" s="1"/>
  <c r="AH49" i="1"/>
  <c r="AH5" i="2" s="1"/>
  <c r="AA49" i="1"/>
  <c r="S49" i="1"/>
  <c r="AH48" i="1"/>
  <c r="AD48" i="1"/>
  <c r="AC48" i="1"/>
  <c r="AB48" i="1"/>
  <c r="AA48" i="1"/>
  <c r="Z48" i="1"/>
  <c r="Y48" i="1"/>
  <c r="X48" i="1"/>
  <c r="W48" i="1"/>
  <c r="U48" i="1"/>
  <c r="T48" i="1"/>
  <c r="S48" i="1"/>
  <c r="R48" i="1"/>
  <c r="Q48" i="1"/>
  <c r="P48" i="1"/>
  <c r="O48" i="1"/>
  <c r="N48" i="1"/>
  <c r="M48" i="1"/>
  <c r="K48" i="1"/>
  <c r="J48" i="1"/>
  <c r="I48" i="1"/>
  <c r="H48" i="1"/>
  <c r="G48" i="1" s="1"/>
  <c r="AH47" i="1"/>
  <c r="AD47" i="1"/>
  <c r="AD49" i="1" s="1"/>
  <c r="AD37" i="2" s="1"/>
  <c r="AB47" i="1"/>
  <c r="AB49" i="1" s="1"/>
  <c r="AA47" i="1"/>
  <c r="Z47" i="1"/>
  <c r="Z49" i="1" s="1"/>
  <c r="Z37" i="2" s="1"/>
  <c r="Z39" i="2" s="1"/>
  <c r="Z5" i="3" s="1"/>
  <c r="Y47" i="1"/>
  <c r="Y49" i="1" s="1"/>
  <c r="X47" i="1"/>
  <c r="X49" i="1" s="1"/>
  <c r="W47" i="1"/>
  <c r="W49" i="1" s="1"/>
  <c r="U47" i="1"/>
  <c r="U49" i="1" s="1"/>
  <c r="T47" i="1"/>
  <c r="T49" i="1" s="1"/>
  <c r="S47" i="1"/>
  <c r="R47" i="1"/>
  <c r="R49" i="1" s="1"/>
  <c r="R37" i="2" s="1"/>
  <c r="R39" i="2" s="1"/>
  <c r="R5" i="3" s="1"/>
  <c r="Q47" i="1"/>
  <c r="Q49" i="1" s="1"/>
  <c r="P47" i="1"/>
  <c r="P49" i="1" s="1"/>
  <c r="O47" i="1"/>
  <c r="O49" i="1" s="1"/>
  <c r="N47" i="1"/>
  <c r="N49" i="1" s="1"/>
  <c r="N5" i="2" s="1"/>
  <c r="M47" i="1"/>
  <c r="L47" i="1"/>
  <c r="L49" i="1" s="1"/>
  <c r="K47" i="1"/>
  <c r="K49" i="1" s="1"/>
  <c r="K5" i="2" s="1"/>
  <c r="K37" i="2" s="1"/>
  <c r="K39" i="2" s="1"/>
  <c r="K5" i="3" s="1"/>
  <c r="J47" i="1"/>
  <c r="J49" i="1" s="1"/>
  <c r="J5" i="2" s="1"/>
  <c r="J37" i="2" s="1"/>
  <c r="J39" i="2" s="1"/>
  <c r="J5" i="3" s="1"/>
  <c r="I47" i="1"/>
  <c r="I49" i="1" s="1"/>
  <c r="H47" i="1"/>
  <c r="G55" i="1" s="1"/>
  <c r="G47" i="1"/>
  <c r="G49" i="1" s="1"/>
  <c r="G5" i="2" s="1"/>
  <c r="G37" i="2" s="1"/>
  <c r="AF46" i="1"/>
  <c r="AF45" i="1"/>
  <c r="AF44" i="1"/>
  <c r="AF43" i="1"/>
  <c r="AF42" i="1"/>
  <c r="AF41" i="1"/>
  <c r="AF40" i="1"/>
  <c r="AF39" i="1"/>
  <c r="AF38" i="1"/>
  <c r="AF37" i="1"/>
  <c r="V37" i="1"/>
  <c r="V48" i="1" s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C35" i="8" l="1"/>
  <c r="K35" i="8"/>
  <c r="E41" i="8"/>
  <c r="AD39" i="2"/>
  <c r="AD5" i="3" s="1"/>
  <c r="AF38" i="2"/>
  <c r="H35" i="8"/>
  <c r="AF44" i="4"/>
  <c r="V47" i="1"/>
  <c r="V49" i="1" s="1"/>
  <c r="V37" i="2" s="1"/>
  <c r="V39" i="2" s="1"/>
  <c r="V5" i="3" s="1"/>
  <c r="V49" i="3" s="1"/>
  <c r="J35" i="8"/>
  <c r="O70" i="8"/>
  <c r="O13" i="8"/>
  <c r="P24" i="8"/>
  <c r="O28" i="8"/>
  <c r="O35" i="8" s="1"/>
  <c r="O87" i="8" s="1"/>
  <c r="O31" i="8"/>
  <c r="P31" i="8" s="1"/>
  <c r="O52" i="8"/>
  <c r="Q29" i="6"/>
  <c r="P8" i="8"/>
  <c r="O38" i="8"/>
  <c r="J51" i="3"/>
  <c r="J5" i="4" s="1"/>
  <c r="J49" i="3"/>
  <c r="J52" i="3" s="1"/>
  <c r="R51" i="3"/>
  <c r="R5" i="4" s="1"/>
  <c r="R49" i="3"/>
  <c r="R52" i="3" s="1"/>
  <c r="K49" i="3"/>
  <c r="K51" i="3"/>
  <c r="K5" i="4" s="1"/>
  <c r="AA37" i="2"/>
  <c r="AA39" i="2" s="1"/>
  <c r="AA5" i="3" s="1"/>
  <c r="AA5" i="2"/>
  <c r="Z5" i="2"/>
  <c r="AF47" i="1"/>
  <c r="W37" i="2"/>
  <c r="W39" i="2" s="1"/>
  <c r="W5" i="3" s="1"/>
  <c r="W5" i="2"/>
  <c r="L37" i="2"/>
  <c r="L5" i="2"/>
  <c r="T37" i="2"/>
  <c r="T39" i="2" s="1"/>
  <c r="T5" i="3" s="1"/>
  <c r="T5" i="2"/>
  <c r="AB37" i="2"/>
  <c r="AB39" i="2" s="1"/>
  <c r="AB5" i="3" s="1"/>
  <c r="AB5" i="2"/>
  <c r="O37" i="2"/>
  <c r="O39" i="2" s="1"/>
  <c r="O5" i="3" s="1"/>
  <c r="O5" i="2"/>
  <c r="N37" i="2"/>
  <c r="N39" i="2" s="1"/>
  <c r="Z51" i="3"/>
  <c r="Z5" i="4" s="1"/>
  <c r="Z49" i="3"/>
  <c r="P37" i="2"/>
  <c r="P39" i="2" s="1"/>
  <c r="P5" i="3" s="1"/>
  <c r="P5" i="2"/>
  <c r="X37" i="2"/>
  <c r="X39" i="2" s="1"/>
  <c r="X5" i="3" s="1"/>
  <c r="X5" i="2"/>
  <c r="I5" i="2"/>
  <c r="I37" i="2" s="1"/>
  <c r="I39" i="2" s="1"/>
  <c r="I5" i="3" s="1"/>
  <c r="H51" i="1"/>
  <c r="G54" i="1" s="1"/>
  <c r="G56" i="1" s="1"/>
  <c r="Q37" i="2"/>
  <c r="Q39" i="2" s="1"/>
  <c r="Q5" i="3" s="1"/>
  <c r="Q5" i="2"/>
  <c r="U37" i="2"/>
  <c r="U39" i="2" s="1"/>
  <c r="U5" i="3" s="1"/>
  <c r="U5" i="2"/>
  <c r="Y37" i="2"/>
  <c r="Y39" i="2" s="1"/>
  <c r="Y5" i="3" s="1"/>
  <c r="Y5" i="2"/>
  <c r="AD51" i="3"/>
  <c r="AD5" i="4" s="1"/>
  <c r="AD49" i="3"/>
  <c r="S37" i="2"/>
  <c r="S39" i="2" s="1"/>
  <c r="S5" i="3" s="1"/>
  <c r="S5" i="2"/>
  <c r="R5" i="2"/>
  <c r="AD5" i="2"/>
  <c r="AC51" i="3"/>
  <c r="AC5" i="4" s="1"/>
  <c r="AC49" i="3"/>
  <c r="H49" i="1"/>
  <c r="H5" i="2" s="1"/>
  <c r="H37" i="2" s="1"/>
  <c r="H39" i="2" s="1"/>
  <c r="G43" i="2"/>
  <c r="N50" i="3"/>
  <c r="AF50" i="3" s="1"/>
  <c r="Q28" i="6"/>
  <c r="G30" i="6"/>
  <c r="G31" i="6" s="1"/>
  <c r="Q31" i="6"/>
  <c r="Q32" i="6"/>
  <c r="Q35" i="6"/>
  <c r="C10" i="7"/>
  <c r="E28" i="7"/>
  <c r="P28" i="8"/>
  <c r="M49" i="1"/>
  <c r="G55" i="3"/>
  <c r="I28" i="6"/>
  <c r="P38" i="8"/>
  <c r="P41" i="8" s="1"/>
  <c r="O41" i="8"/>
  <c r="D28" i="7"/>
  <c r="AH51" i="3"/>
  <c r="AH5" i="4" s="1"/>
  <c r="Q30" i="6"/>
  <c r="Q33" i="6"/>
  <c r="Q34" i="6"/>
  <c r="O74" i="8"/>
  <c r="P70" i="8"/>
  <c r="P74" i="8" s="1"/>
  <c r="O24" i="8"/>
  <c r="O32" i="8"/>
  <c r="P32" i="8" s="1"/>
  <c r="P77" i="8"/>
  <c r="P78" i="8" s="1"/>
  <c r="I63" i="6"/>
  <c r="D6" i="7"/>
  <c r="P35" i="8" l="1"/>
  <c r="L48" i="1"/>
  <c r="AF48" i="1" s="1"/>
  <c r="V51" i="3"/>
  <c r="V5" i="4" s="1"/>
  <c r="I30" i="6"/>
  <c r="V5" i="2"/>
  <c r="M51" i="1"/>
  <c r="G57" i="1" s="1"/>
  <c r="P87" i="8"/>
  <c r="U51" i="3"/>
  <c r="U5" i="4" s="1"/>
  <c r="U49" i="3"/>
  <c r="O51" i="3"/>
  <c r="O5" i="4" s="1"/>
  <c r="O49" i="3"/>
  <c r="O52" i="3" s="1"/>
  <c r="M37" i="2"/>
  <c r="M39" i="2" s="1"/>
  <c r="M5" i="2"/>
  <c r="G58" i="1"/>
  <c r="G59" i="1" s="1"/>
  <c r="L59" i="1" s="1"/>
  <c r="AC52" i="3"/>
  <c r="I51" i="3"/>
  <c r="I5" i="4" s="1"/>
  <c r="I49" i="3"/>
  <c r="P51" i="3"/>
  <c r="P5" i="4" s="1"/>
  <c r="P49" i="3"/>
  <c r="M41" i="2"/>
  <c r="G46" i="2" s="1"/>
  <c r="N5" i="3"/>
  <c r="W49" i="3"/>
  <c r="W51" i="3"/>
  <c r="W5" i="4" s="1"/>
  <c r="K43" i="4"/>
  <c r="K46" i="4" s="1"/>
  <c r="K45" i="4"/>
  <c r="R45" i="4"/>
  <c r="Q44" i="8" s="1"/>
  <c r="R43" i="4"/>
  <c r="E6" i="7"/>
  <c r="E10" i="7" s="1"/>
  <c r="E32" i="7" s="1"/>
  <c r="E33" i="7" s="1"/>
  <c r="D10" i="7"/>
  <c r="AD45" i="4"/>
  <c r="AD43" i="4"/>
  <c r="Z45" i="4"/>
  <c r="Q78" i="8" s="1"/>
  <c r="S78" i="8" s="1"/>
  <c r="Z43" i="4"/>
  <c r="T51" i="3"/>
  <c r="T5" i="4" s="1"/>
  <c r="T49" i="3"/>
  <c r="AA51" i="3"/>
  <c r="AA5" i="4" s="1"/>
  <c r="AA49" i="3"/>
  <c r="AH45" i="4"/>
  <c r="Q92" i="8" s="1"/>
  <c r="AH43" i="4"/>
  <c r="AC43" i="4"/>
  <c r="AC46" i="4" s="1"/>
  <c r="AC45" i="4"/>
  <c r="S51" i="3"/>
  <c r="S5" i="4" s="1"/>
  <c r="S49" i="3"/>
  <c r="Y49" i="3"/>
  <c r="Y51" i="3"/>
  <c r="Y5" i="4" s="1"/>
  <c r="Q49" i="3"/>
  <c r="Q51" i="3"/>
  <c r="Q5" i="4" s="1"/>
  <c r="AB51" i="3"/>
  <c r="AB5" i="4" s="1"/>
  <c r="AB49" i="3"/>
  <c r="G38" i="2"/>
  <c r="G39" i="2" s="1"/>
  <c r="G5" i="3" s="1"/>
  <c r="L39" i="2"/>
  <c r="AF37" i="2"/>
  <c r="K52" i="3"/>
  <c r="V45" i="4"/>
  <c r="Q67" i="8" s="1"/>
  <c r="V43" i="4"/>
  <c r="R78" i="8"/>
  <c r="I64" i="6"/>
  <c r="I65" i="6" s="1"/>
  <c r="I31" i="6"/>
  <c r="G32" i="6"/>
  <c r="H5" i="3"/>
  <c r="H41" i="2"/>
  <c r="G44" i="2" s="1"/>
  <c r="G45" i="2" s="1"/>
  <c r="AD52" i="3"/>
  <c r="X51" i="3"/>
  <c r="X5" i="4" s="1"/>
  <c r="X49" i="3"/>
  <c r="Z52" i="3"/>
  <c r="AF49" i="1"/>
  <c r="V52" i="3"/>
  <c r="J45" i="4"/>
  <c r="Q7" i="8" s="1"/>
  <c r="J43" i="4"/>
  <c r="J46" i="4" s="1"/>
  <c r="Q52" i="3" l="1"/>
  <c r="W52" i="3"/>
  <c r="Y52" i="3"/>
  <c r="AB45" i="4"/>
  <c r="Q84" i="8" s="1"/>
  <c r="R84" i="8" s="1"/>
  <c r="AB43" i="4"/>
  <c r="AB46" i="4" s="1"/>
  <c r="V46" i="4"/>
  <c r="L5" i="3"/>
  <c r="AF39" i="2"/>
  <c r="Q43" i="4"/>
  <c r="Q45" i="4"/>
  <c r="Q43" i="8" s="1"/>
  <c r="S52" i="3"/>
  <c r="AA52" i="3"/>
  <c r="Z46" i="4"/>
  <c r="N51" i="3"/>
  <c r="N5" i="4" s="1"/>
  <c r="N49" i="3"/>
  <c r="I52" i="3"/>
  <c r="O43" i="4"/>
  <c r="O45" i="4"/>
  <c r="Q35" i="8" s="1"/>
  <c r="T45" i="4"/>
  <c r="T43" i="4"/>
  <c r="P45" i="4"/>
  <c r="Q41" i="8" s="1"/>
  <c r="P43" i="4"/>
  <c r="P46" i="4" s="1"/>
  <c r="S67" i="8"/>
  <c r="R67" i="8"/>
  <c r="AA43" i="4"/>
  <c r="AA45" i="4"/>
  <c r="Q82" i="8" s="1"/>
  <c r="I43" i="4"/>
  <c r="I45" i="4"/>
  <c r="Q6" i="8" s="1"/>
  <c r="M5" i="3"/>
  <c r="G47" i="2"/>
  <c r="G48" i="2" s="1"/>
  <c r="L49" i="2" s="1"/>
  <c r="H94" i="8"/>
  <c r="H98" i="8" s="1"/>
  <c r="P89" i="8"/>
  <c r="X45" i="4"/>
  <c r="X43" i="4"/>
  <c r="G33" i="6"/>
  <c r="I32" i="6"/>
  <c r="R92" i="8"/>
  <c r="S44" i="8"/>
  <c r="R44" i="8"/>
  <c r="G51" i="3"/>
  <c r="G5" i="4" s="1"/>
  <c r="G49" i="3"/>
  <c r="S43" i="4"/>
  <c r="S45" i="4"/>
  <c r="Q52" i="8" s="1"/>
  <c r="X52" i="3"/>
  <c r="H51" i="3"/>
  <c r="H49" i="3"/>
  <c r="H52" i="3" s="1"/>
  <c r="AB52" i="3"/>
  <c r="Y43" i="4"/>
  <c r="Y46" i="4" s="1"/>
  <c r="Y45" i="4"/>
  <c r="AD46" i="4"/>
  <c r="R46" i="4"/>
  <c r="W43" i="4"/>
  <c r="W45" i="4"/>
  <c r="P52" i="3"/>
  <c r="U43" i="4"/>
  <c r="U45" i="4"/>
  <c r="Q58" i="8" s="1"/>
  <c r="W46" i="4" l="1"/>
  <c r="G43" i="4"/>
  <c r="G45" i="4"/>
  <c r="S35" i="8"/>
  <c r="R35" i="8"/>
  <c r="M51" i="3"/>
  <c r="M49" i="3"/>
  <c r="AA46" i="4"/>
  <c r="S41" i="8"/>
  <c r="R41" i="8"/>
  <c r="O46" i="4"/>
  <c r="Q46" i="4"/>
  <c r="R58" i="8"/>
  <c r="S58" i="8"/>
  <c r="R82" i="8"/>
  <c r="S82" i="8"/>
  <c r="N45" i="4"/>
  <c r="Q24" i="8" s="1"/>
  <c r="N43" i="4"/>
  <c r="R52" i="8"/>
  <c r="S52" i="8"/>
  <c r="S46" i="4"/>
  <c r="I33" i="6"/>
  <c r="G34" i="6"/>
  <c r="S43" i="8"/>
  <c r="R43" i="8"/>
  <c r="Q74" i="8"/>
  <c r="H5" i="4"/>
  <c r="H53" i="3"/>
  <c r="G56" i="3" s="1"/>
  <c r="G57" i="3" s="1"/>
  <c r="G52" i="3"/>
  <c r="X46" i="4"/>
  <c r="I46" i="4"/>
  <c r="N52" i="3"/>
  <c r="L51" i="3"/>
  <c r="L49" i="3"/>
  <c r="M52" i="3" l="1"/>
  <c r="S24" i="8"/>
  <c r="R24" i="8"/>
  <c r="L5" i="4"/>
  <c r="AF51" i="3"/>
  <c r="H45" i="4"/>
  <c r="H43" i="4"/>
  <c r="H46" i="4" s="1"/>
  <c r="G35" i="6"/>
  <c r="I35" i="6" s="1"/>
  <c r="I34" i="6"/>
  <c r="L52" i="3"/>
  <c r="AF52" i="3" s="1"/>
  <c r="AF49" i="3"/>
  <c r="G58" i="3"/>
  <c r="G59" i="3" s="1"/>
  <c r="L61" i="3" s="1"/>
  <c r="S74" i="8"/>
  <c r="R74" i="8"/>
  <c r="N46" i="4"/>
  <c r="M5" i="4"/>
  <c r="M53" i="3"/>
  <c r="N53" i="3" s="1"/>
  <c r="G46" i="4"/>
  <c r="Q5" i="8" l="1"/>
  <c r="H47" i="4"/>
  <c r="L45" i="4"/>
  <c r="L43" i="4"/>
  <c r="M43" i="4"/>
  <c r="M45" i="4"/>
  <c r="AF45" i="4" l="1"/>
  <c r="Q13" i="8"/>
  <c r="M47" i="4"/>
  <c r="G15" i="5"/>
  <c r="G16" i="5" s="1"/>
  <c r="Q8" i="8"/>
  <c r="G50" i="4"/>
  <c r="G51" i="4" s="1"/>
  <c r="R50" i="4"/>
  <c r="AF43" i="4"/>
  <c r="L46" i="4"/>
  <c r="M46" i="4"/>
  <c r="S8" i="8" l="1"/>
  <c r="R8" i="8"/>
  <c r="G17" i="5"/>
  <c r="G18" i="5" s="1"/>
  <c r="O47" i="4"/>
  <c r="G52" i="4"/>
  <c r="G53" i="4"/>
  <c r="L55" i="4" s="1"/>
  <c r="S13" i="8"/>
  <c r="R13" i="8"/>
  <c r="Q87" i="8"/>
  <c r="R8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20" authorId="0" shapeId="0" xr:uid="{00000000-0006-0000-0000-000001000000}">
      <text>
        <r>
          <rPr>
            <sz val="11"/>
            <color rgb="FF000000"/>
            <rFont val="Calibri"/>
            <scheme val="minor"/>
          </rPr>
          <t>======
ID#AAAAwJ6TWo4
Jayne    (2023-04-28 12:44:49)
£10 EE Top up £8 + £2 VAT
£52.50 working from home</t>
        </r>
      </text>
    </comment>
    <comment ref="T28" authorId="0" shapeId="0" xr:uid="{00000000-0006-0000-0000-000002000000}">
      <text>
        <r>
          <rPr>
            <sz val="11"/>
            <color rgb="FF000000"/>
            <rFont val="Calibri"/>
            <scheme val="minor"/>
          </rPr>
          <t>======
ID#AAAAwJ6TWo0
Jayne    (2023-04-28 12:44:49)
£185.52 = BALC
£63.74 = NALC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Dsh9VWHgVAtTIiXW+9VR+z46WA=="/>
    </ext>
  </extLst>
</comments>
</file>

<file path=xl/sharedStrings.xml><?xml version="1.0" encoding="utf-8"?>
<sst xmlns="http://schemas.openxmlformats.org/spreadsheetml/2006/main" count="786" uniqueCount="413">
  <si>
    <t>Horton PC payments 2022-2023</t>
  </si>
  <si>
    <t>Receipts</t>
  </si>
  <si>
    <t>Payments</t>
  </si>
  <si>
    <t>Regular</t>
  </si>
  <si>
    <t>Annual</t>
  </si>
  <si>
    <t>Occasional</t>
  </si>
  <si>
    <t>Date</t>
  </si>
  <si>
    <t>ITEM / DESCRIPTION</t>
  </si>
  <si>
    <t>Invoice</t>
  </si>
  <si>
    <t>Chq / online ref</t>
  </si>
  <si>
    <t>Value</t>
  </si>
  <si>
    <t>Paid</t>
  </si>
  <si>
    <t>Unity Bank</t>
  </si>
  <si>
    <t>Precept</t>
  </si>
  <si>
    <t>Support grant</t>
  </si>
  <si>
    <t>Other</t>
  </si>
  <si>
    <t>VAT reclaim</t>
  </si>
  <si>
    <t>Unity A/c</t>
  </si>
  <si>
    <t>CLERK</t>
  </si>
  <si>
    <t>ADMIN</t>
  </si>
  <si>
    <t>GREENS</t>
  </si>
  <si>
    <t>MAINTENANCE</t>
  </si>
  <si>
    <t>BANK</t>
  </si>
  <si>
    <t>AUDIT</t>
  </si>
  <si>
    <t>INSURANCE</t>
  </si>
  <si>
    <t>SUBSCRIPTIONS</t>
  </si>
  <si>
    <t>IT</t>
  </si>
  <si>
    <t>EVENTS</t>
  </si>
  <si>
    <t>RBWM</t>
  </si>
  <si>
    <t>CONSULTANCY</t>
  </si>
  <si>
    <t>TRAINING</t>
  </si>
  <si>
    <t>PROJECTS</t>
  </si>
  <si>
    <t>OTHER</t>
  </si>
  <si>
    <t>ONE OFF</t>
  </si>
  <si>
    <t>Sec. 137</t>
  </si>
  <si>
    <t>VAT</t>
  </si>
  <si>
    <t>VAT Number</t>
  </si>
  <si>
    <t>Opening balances (cashbook balance)</t>
  </si>
  <si>
    <t>CR99 18:34:45</t>
  </si>
  <si>
    <t>Envirofresh Solutions</t>
  </si>
  <si>
    <t>18:19:48</t>
  </si>
  <si>
    <t>GB339274283</t>
  </si>
  <si>
    <t>Windowflowers</t>
  </si>
  <si>
    <t>GB537879289</t>
  </si>
  <si>
    <t>Garden Designs</t>
  </si>
  <si>
    <t>GB720658638</t>
  </si>
  <si>
    <t>My Controller</t>
  </si>
  <si>
    <t>GB824115754</t>
  </si>
  <si>
    <t>J Kennedy</t>
  </si>
  <si>
    <t>Month 1</t>
  </si>
  <si>
    <t>B Hickley - Back pay</t>
  </si>
  <si>
    <t>Back Pay</t>
  </si>
  <si>
    <t>J Kennedy - Expenses</t>
  </si>
  <si>
    <t>HMRC</t>
  </si>
  <si>
    <t>Berkshire Pension Fund</t>
  </si>
  <si>
    <t>VAT return payment</t>
  </si>
  <si>
    <t>Q4 2021</t>
  </si>
  <si>
    <t>CR99 XSV126000102657</t>
  </si>
  <si>
    <t>Gallagher Insurance</t>
  </si>
  <si>
    <t>Month 2</t>
  </si>
  <si>
    <t>GB245719348</t>
  </si>
  <si>
    <t>Auditing Solutions Ltd</t>
  </si>
  <si>
    <t>A7439</t>
  </si>
  <si>
    <t>GB847079201</t>
  </si>
  <si>
    <t>JRB Enterprises</t>
  </si>
  <si>
    <t>GB757996451</t>
  </si>
  <si>
    <t>Hampshire Association of local councils</t>
  </si>
  <si>
    <t>GB989005388</t>
  </si>
  <si>
    <t>Berkshire Association of Local councils</t>
  </si>
  <si>
    <t>0338</t>
  </si>
  <si>
    <t>SLCC</t>
  </si>
  <si>
    <t>QL201390-1</t>
  </si>
  <si>
    <t>Local Authorities Aircraft Noise Council</t>
  </si>
  <si>
    <t>St Michaels PCC - maintenance contribution</t>
  </si>
  <si>
    <t>2021/2022</t>
  </si>
  <si>
    <t>CR99 STM Strimming</t>
  </si>
  <si>
    <t>Jun</t>
  </si>
  <si>
    <t>ICO</t>
  </si>
  <si>
    <t>ZA123268</t>
  </si>
  <si>
    <t>DD - ZA123268</t>
  </si>
  <si>
    <t>Month 3</t>
  </si>
  <si>
    <t>18:15 21062022</t>
  </si>
  <si>
    <t>Neil Cole Expenses - The Flag Shop</t>
  </si>
  <si>
    <t xml:space="preserve">    </t>
  </si>
  <si>
    <t>GB995099455</t>
  </si>
  <si>
    <t>MEM239984-1</t>
  </si>
  <si>
    <t>5820</t>
  </si>
  <si>
    <t>Bank Charges</t>
  </si>
  <si>
    <t>Service Charge</t>
  </si>
  <si>
    <t>DR</t>
  </si>
  <si>
    <t>Totals April to June</t>
  </si>
  <si>
    <t>April to June payments</t>
  </si>
  <si>
    <t xml:space="preserve">Cash Book Balance </t>
  </si>
  <si>
    <t>c/f</t>
  </si>
  <si>
    <t>Total receipts exc precept</t>
  </si>
  <si>
    <t>Total Admin payments</t>
  </si>
  <si>
    <t>Opening balance 1/4/22</t>
  </si>
  <si>
    <t>Current a/c balance</t>
  </si>
  <si>
    <t>Plus running receipts in year to 30.6.22</t>
  </si>
  <si>
    <t>Plus o/s deposits</t>
  </si>
  <si>
    <t>Plus precept</t>
  </si>
  <si>
    <t>Less uncleared items</t>
  </si>
  <si>
    <t>Less running payments in year to 30.6.21</t>
  </si>
  <si>
    <t>Less staff costs</t>
  </si>
  <si>
    <t>Combined cashbook balance 30.6.22</t>
  </si>
  <si>
    <t>If not 0.00 needs investigation</t>
  </si>
  <si>
    <t>CHECK FORMULAE IN THIS SECTION</t>
  </si>
  <si>
    <t>Horton PC payments 2022-2023 July - September</t>
  </si>
  <si>
    <t>Opening balances</t>
  </si>
  <si>
    <t>Month 4</t>
  </si>
  <si>
    <t>Viking</t>
  </si>
  <si>
    <t>GB536153357</t>
  </si>
  <si>
    <t>SLIK Stitches</t>
  </si>
  <si>
    <t>013</t>
  </si>
  <si>
    <t>VisionICT</t>
  </si>
  <si>
    <t>GB785375777</t>
  </si>
  <si>
    <t>Colne Valley Park Trust</t>
  </si>
  <si>
    <t>GB389770529</t>
  </si>
  <si>
    <t>Month 5</t>
  </si>
  <si>
    <t>CANCELLED DUE TO ERROR</t>
  </si>
  <si>
    <t>Champney Hall Management Committee</t>
  </si>
  <si>
    <t>CHMC</t>
  </si>
  <si>
    <t>RBWM (Library Services )</t>
  </si>
  <si>
    <t>IR2708450</t>
  </si>
  <si>
    <t>GB208943942</t>
  </si>
  <si>
    <t>HMRC VTR</t>
  </si>
  <si>
    <t>RBWM Precept</t>
  </si>
  <si>
    <t>P1A2209271</t>
  </si>
  <si>
    <t>RBWM SUPPLIER</t>
  </si>
  <si>
    <t>Bank Charge</t>
  </si>
  <si>
    <t>Totals April to September</t>
  </si>
  <si>
    <t>July to September payments</t>
  </si>
  <si>
    <t>Total receipts</t>
  </si>
  <si>
    <t>Current a/c balance 30/09/2022</t>
  </si>
  <si>
    <t>Plus: Receipts in year to 30.9.22</t>
  </si>
  <si>
    <t xml:space="preserve">Plus o/s </t>
  </si>
  <si>
    <t>Less: Admin Payments in year to 30.9.22</t>
  </si>
  <si>
    <t>Agrees cashbook balance 30.9.21</t>
  </si>
  <si>
    <t>Combined cashbook balance 30.9.22</t>
  </si>
  <si>
    <t>Difference =</t>
  </si>
  <si>
    <t>ITEM / DESCRIPTION / PAYEE</t>
  </si>
  <si>
    <t>Invoice no.</t>
  </si>
  <si>
    <t>Online ref code</t>
  </si>
  <si>
    <t>PKF Littlejohn</t>
  </si>
  <si>
    <t>SB20220788</t>
  </si>
  <si>
    <t>GB440498250</t>
  </si>
  <si>
    <t>GB720658639</t>
  </si>
  <si>
    <t>GB720658640</t>
  </si>
  <si>
    <t>GB720658641</t>
  </si>
  <si>
    <t>Month 6/7</t>
  </si>
  <si>
    <t>Month 5/6/7</t>
  </si>
  <si>
    <t>Royal British Legion</t>
  </si>
  <si>
    <t>Cwheeler - Oct</t>
  </si>
  <si>
    <t>CQ300652</t>
  </si>
  <si>
    <t>Cappagh</t>
  </si>
  <si>
    <t>J Hawkins</t>
  </si>
  <si>
    <t>Invoice 001</t>
  </si>
  <si>
    <t>08/11/2022 received</t>
  </si>
  <si>
    <t>Fulford Dobson</t>
  </si>
  <si>
    <t>GB220676425</t>
  </si>
  <si>
    <t>Month 8</t>
  </si>
  <si>
    <t>Expenses - J Crame</t>
  </si>
  <si>
    <t>Xmas Tree</t>
  </si>
  <si>
    <t>GB888818447</t>
  </si>
  <si>
    <t>Cwheeler - Nov</t>
  </si>
  <si>
    <t>CQ300653</t>
  </si>
  <si>
    <t>RBWM - Grass SLA Payment</t>
  </si>
  <si>
    <t>RBWM Supplier</t>
  </si>
  <si>
    <t>received 21/11/2022</t>
  </si>
  <si>
    <t>Wycombe Wanderers</t>
  </si>
  <si>
    <t>GB442497535</t>
  </si>
  <si>
    <t>WindowFlowers</t>
  </si>
  <si>
    <t>Old Windsor Parish Council</t>
  </si>
  <si>
    <t>OWPC</t>
  </si>
  <si>
    <t>Expenses - Clerk</t>
  </si>
  <si>
    <t>Month 9</t>
  </si>
  <si>
    <t>GB550447258</t>
  </si>
  <si>
    <t xml:space="preserve">J Kennedy  </t>
  </si>
  <si>
    <t xml:space="preserve">MacMillan </t>
  </si>
  <si>
    <t>CQ300654</t>
  </si>
  <si>
    <t>Unity Bank Charge</t>
  </si>
  <si>
    <t>Totals April to December</t>
  </si>
  <si>
    <t>October to December payments</t>
  </si>
  <si>
    <t>Total payments</t>
  </si>
  <si>
    <t>Opening balance 1/4/21</t>
  </si>
  <si>
    <t>Current a/c balance 31 Dec 21</t>
  </si>
  <si>
    <t>Plus: Receipts in year to 31.12.21</t>
  </si>
  <si>
    <t>Less: Payments in year to 31.12.21</t>
  </si>
  <si>
    <t>Combined cashbook balance 31.12.21</t>
  </si>
  <si>
    <t>Agrees cashbook balance 31.12.21</t>
  </si>
  <si>
    <t>HMRC VAT Return</t>
  </si>
  <si>
    <t>Viking Raja Group</t>
  </si>
  <si>
    <t>9770050</t>
  </si>
  <si>
    <t>OWPC2</t>
  </si>
  <si>
    <t>Month 10</t>
  </si>
  <si>
    <t>Month 11</t>
  </si>
  <si>
    <t>Vision ICT</t>
  </si>
  <si>
    <t>NAG Invoice</t>
  </si>
  <si>
    <t>NAG01</t>
  </si>
  <si>
    <t>Received in</t>
  </si>
  <si>
    <t>Month 12</t>
  </si>
  <si>
    <t>Metrosigns</t>
  </si>
  <si>
    <t>GB805516543</t>
  </si>
  <si>
    <t>Online Playgrounds</t>
  </si>
  <si>
    <t>SIN051228</t>
  </si>
  <si>
    <t>GB711206293</t>
  </si>
  <si>
    <t>Totals April to March (12 mths)</t>
  </si>
  <si>
    <t>January to March payments</t>
  </si>
  <si>
    <t>Cash Book Balance</t>
  </si>
  <si>
    <t>=</t>
  </si>
  <si>
    <t>Opening balance 1/4/19</t>
  </si>
  <si>
    <t>Current a/c balance 31st March 2022</t>
  </si>
  <si>
    <t>Plus: Receipts in year to 31.3.20</t>
  </si>
  <si>
    <t>Less: Payments in year to 31.3.20</t>
  </si>
  <si>
    <t>Combined cashbook balance 30.3.20</t>
  </si>
  <si>
    <t>Agrees cashbook balance 31.3.23</t>
  </si>
  <si>
    <t>Horton Parish Council</t>
  </si>
  <si>
    <t>Bank reconciliation as at 31st March 2023</t>
  </si>
  <si>
    <t>Current a/c bank balance 31 March 23</t>
  </si>
  <si>
    <t>as per bank statement</t>
  </si>
  <si>
    <t xml:space="preserve">Plus: o/s </t>
  </si>
  <si>
    <t xml:space="preserve">chq </t>
  </si>
  <si>
    <t>Agrees cashbook balance 31 March 23</t>
  </si>
  <si>
    <t>L44</t>
  </si>
  <si>
    <t>Cash Book</t>
  </si>
  <si>
    <t>Combined opening balance 1 April 22</t>
  </si>
  <si>
    <t>Plus receipts in year</t>
  </si>
  <si>
    <t>Less payments in year</t>
  </si>
  <si>
    <t>Combined cashbook balance 31.3.23</t>
  </si>
  <si>
    <t>printable sizes</t>
  </si>
  <si>
    <t>FORM A</t>
  </si>
  <si>
    <t>PARISH PRECEPT FORM 2021/22 Current Spend</t>
  </si>
  <si>
    <t>PARISH PRECEPT FORM 2021/22  £4,400 from reserves</t>
  </si>
  <si>
    <t>PART A</t>
  </si>
  <si>
    <t>Parish/Town:</t>
  </si>
  <si>
    <t xml:space="preserve">  </t>
  </si>
  <si>
    <t>Horton</t>
  </si>
  <si>
    <t>A</t>
  </si>
  <si>
    <t>Precept for 2021/22</t>
  </si>
  <si>
    <t>B</t>
  </si>
  <si>
    <t>Tax Base (Band D Equivalents)</t>
  </si>
  <si>
    <t>C</t>
  </si>
  <si>
    <t>Precept per Band D Property</t>
  </si>
  <si>
    <t>(A Divided by B)</t>
  </si>
  <si>
    <t>PART B</t>
  </si>
  <si>
    <t>Band</t>
  </si>
  <si>
    <t>Prop'n of Band D Precept</t>
  </si>
  <si>
    <t>Band D Precept (Item C Above)</t>
  </si>
  <si>
    <t>6/9</t>
  </si>
  <si>
    <t>X</t>
  </si>
  <si>
    <t>7/9</t>
  </si>
  <si>
    <t>8/9</t>
  </si>
  <si>
    <t>D</t>
  </si>
  <si>
    <t>9/9</t>
  </si>
  <si>
    <t>E</t>
  </si>
  <si>
    <t>11/9</t>
  </si>
  <si>
    <t>F</t>
  </si>
  <si>
    <t>13/9</t>
  </si>
  <si>
    <t>G</t>
  </si>
  <si>
    <t>15/9</t>
  </si>
  <si>
    <t>H</t>
  </si>
  <si>
    <t>18/9</t>
  </si>
  <si>
    <t>Signed</t>
  </si>
  <si>
    <t>(Clerk to the Council)</t>
  </si>
  <si>
    <t>FORM B</t>
  </si>
  <si>
    <t>Gross Expenditure</t>
  </si>
  <si>
    <t>Additions to Balances/Reserves</t>
  </si>
  <si>
    <t>Total Gross Expenditure</t>
  </si>
  <si>
    <t>Gross Income</t>
  </si>
  <si>
    <t>Use of Balances/Reserves</t>
  </si>
  <si>
    <t>Total Gross Income</t>
  </si>
  <si>
    <t>NET EXPENDITURE (The Precept)</t>
  </si>
  <si>
    <t>of (address)</t>
  </si>
  <si>
    <t>at the beginning of April 2021 the sum of</t>
  </si>
  <si>
    <t>and at the beginning of October 2021 the sum of</t>
  </si>
  <si>
    <t>Totalling</t>
  </si>
  <si>
    <t>to meet the expenses payable by the Parish/Town Council.</t>
  </si>
  <si>
    <t xml:space="preserve">AUTHORISED at the meeting of the Parish/Town Council held on the </t>
  </si>
  <si>
    <t>Day of</t>
  </si>
  <si>
    <t xml:space="preserve">Signed </t>
  </si>
  <si>
    <t>Designation</t>
  </si>
  <si>
    <t>The officer appointed for this purpose</t>
  </si>
  <si>
    <t>Details of Payment Instructions, only complete this section if the bank details have changed.</t>
  </si>
  <si>
    <t>Bank</t>
  </si>
  <si>
    <t>Address</t>
  </si>
  <si>
    <t>Account Name</t>
  </si>
  <si>
    <t>Account No.</t>
  </si>
  <si>
    <t>Sort Code</t>
  </si>
  <si>
    <t>Please return both forms BY EMAIL to:</t>
  </si>
  <si>
    <t>Andrew Vallance</t>
  </si>
  <si>
    <t>Head of Finance &amp; Deputy Section 151 Officer</t>
  </si>
  <si>
    <t>Andrew.Vallance@rbwm.gov.uk</t>
  </si>
  <si>
    <t>Please Copy in:      Sarah.Orme@rbwm.gov.uk</t>
  </si>
  <si>
    <t>Actual</t>
  </si>
  <si>
    <t>Projected</t>
  </si>
  <si>
    <t>Cashflow</t>
  </si>
  <si>
    <t>CIL</t>
  </si>
  <si>
    <t>Ringfenced income</t>
  </si>
  <si>
    <t>SLA</t>
  </si>
  <si>
    <t>Credit</t>
  </si>
  <si>
    <t>Returned VAT</t>
  </si>
  <si>
    <t>Total Income</t>
  </si>
  <si>
    <t>BANK CHARGES</t>
  </si>
  <si>
    <t>NAG Admin</t>
  </si>
  <si>
    <t>WEB</t>
  </si>
  <si>
    <t>CHAMPNEY</t>
  </si>
  <si>
    <t>ST MICHAELS</t>
  </si>
  <si>
    <t xml:space="preserve">VAT will be reclaimed in the next financial Year. </t>
  </si>
  <si>
    <t>Total Expenditure</t>
  </si>
  <si>
    <t>31st March 2022</t>
  </si>
  <si>
    <t>Closing Balance 31st December 2021</t>
  </si>
  <si>
    <t>Projected Q4</t>
  </si>
  <si>
    <t>Closing Balance 31st March 2022</t>
  </si>
  <si>
    <t>Horton Parish Council Budget vs Actual Report</t>
  </si>
  <si>
    <t>April</t>
  </si>
  <si>
    <t>May</t>
  </si>
  <si>
    <t>June</t>
  </si>
  <si>
    <t>July</t>
  </si>
  <si>
    <t>August</t>
  </si>
  <si>
    <t>September</t>
  </si>
  <si>
    <t xml:space="preserve">October </t>
  </si>
  <si>
    <t xml:space="preserve">November </t>
  </si>
  <si>
    <t>December</t>
  </si>
  <si>
    <t xml:space="preserve">January </t>
  </si>
  <si>
    <t>February</t>
  </si>
  <si>
    <t>March</t>
  </si>
  <si>
    <t>Total</t>
  </si>
  <si>
    <t>Budget for 22/23</t>
  </si>
  <si>
    <t>YTD</t>
  </si>
  <si>
    <t>Left in Budget</t>
  </si>
  <si>
    <t>% (received)/Spent</t>
  </si>
  <si>
    <t>Income</t>
  </si>
  <si>
    <t>SLA Grant for Greens</t>
  </si>
  <si>
    <t>Includes Cappagh £500 donation</t>
  </si>
  <si>
    <t>Personnel Costs</t>
  </si>
  <si>
    <t>Clerk salary</t>
  </si>
  <si>
    <t>Pension</t>
  </si>
  <si>
    <t>Total Personnel Costs</t>
  </si>
  <si>
    <t>unbudgeted back pay for clerks 2021 pay award</t>
  </si>
  <si>
    <t>Admin Costs</t>
  </si>
  <si>
    <t>Office Cost</t>
  </si>
  <si>
    <t>Payroll Cost - My Controller</t>
  </si>
  <si>
    <t>Champney Hall Hire cost</t>
  </si>
  <si>
    <t>Telephone</t>
  </si>
  <si>
    <t>Stationery</t>
  </si>
  <si>
    <t>Ink</t>
  </si>
  <si>
    <t>NAG Costs</t>
  </si>
  <si>
    <t>Thank you gifts</t>
  </si>
  <si>
    <t>Total Admin Costs</t>
  </si>
  <si>
    <t>Greens</t>
  </si>
  <si>
    <t>Grass cutting and strimming of rural verges</t>
  </si>
  <si>
    <t xml:space="preserve">Mowing and strimming </t>
  </si>
  <si>
    <t>Weed Killing</t>
  </si>
  <si>
    <t>Cutback overgrown vegetation</t>
  </si>
  <si>
    <t>Rosebed and Recreation ground Tree maintenance</t>
  </si>
  <si>
    <t>Maintenance and planting of beds, planters and memorial area</t>
  </si>
  <si>
    <t>Hanging baskets</t>
  </si>
  <si>
    <t>Adhoc Greens Maintenance</t>
  </si>
  <si>
    <t>Total Greens</t>
  </si>
  <si>
    <t xml:space="preserve">There is an invoice to be issued to clawback £1322.50 of this cost that has not been budgeted for. </t>
  </si>
  <si>
    <t>Maintenance</t>
  </si>
  <si>
    <t>Playpark Maintenance cost</t>
  </si>
  <si>
    <t>Salt Bins</t>
  </si>
  <si>
    <t>Church clock</t>
  </si>
  <si>
    <t>Total Maintenance Costs</t>
  </si>
  <si>
    <t xml:space="preserve">This is underspent due to a lack of park maintenance. </t>
  </si>
  <si>
    <t>Audit Costs</t>
  </si>
  <si>
    <t xml:space="preserve">Over spend due to an increase in income triggering an increase in audit fees that the RFO had not budgeted for. </t>
  </si>
  <si>
    <t>Insurance and subscription Costs</t>
  </si>
  <si>
    <t>Council Insurance</t>
  </si>
  <si>
    <t>Insurance was £150 higher than was budgeted for.</t>
  </si>
  <si>
    <t>Aircraft Noise Council</t>
  </si>
  <si>
    <t>Colne Valley Regional Park</t>
  </si>
  <si>
    <t xml:space="preserve">BALC </t>
  </si>
  <si>
    <t>Total Insurance and subscription related costs</t>
  </si>
  <si>
    <t>IT costs</t>
  </si>
  <si>
    <t>Website</t>
  </si>
  <si>
    <t>Zoom</t>
  </si>
  <si>
    <t>Total Webcosts</t>
  </si>
  <si>
    <t>Budgeted IT Costs have not materialised.</t>
  </si>
  <si>
    <t>Event Costs</t>
  </si>
  <si>
    <t>Remembrance Marshalls</t>
  </si>
  <si>
    <t>Poppy Wreaths</t>
  </si>
  <si>
    <t>Extra Lamp post poppies</t>
  </si>
  <si>
    <t xml:space="preserve">Memorial Green tidy up </t>
  </si>
  <si>
    <t>Christmas Tree</t>
  </si>
  <si>
    <t>Queen Elizabeth Platinum Jubilee</t>
  </si>
  <si>
    <t>Total Event Costs</t>
  </si>
  <si>
    <t>Only £16.62 spent on jubilee</t>
  </si>
  <si>
    <t>RBWM and consultancy and training  services</t>
  </si>
  <si>
    <t>Library Service</t>
  </si>
  <si>
    <t>CILCA Training - Clerk</t>
  </si>
  <si>
    <t>Other training</t>
  </si>
  <si>
    <t>Other no RBWM Consultancy services</t>
  </si>
  <si>
    <t>Training costs did not reach the expected level</t>
  </si>
  <si>
    <t>Projects</t>
  </si>
  <si>
    <t>Monitoring tubes</t>
  </si>
  <si>
    <t>Monitoring tube expenses much higher than budgeted. These are offset by lack of consultancy service spend</t>
  </si>
  <si>
    <t>Other expenditure</t>
  </si>
  <si>
    <t>Dog Poo Bags</t>
  </si>
  <si>
    <t>One-off</t>
  </si>
  <si>
    <t>Offset by a Cappagh donation of £1,000 across two years 2021 &amp; 2022</t>
  </si>
  <si>
    <t>Total Budgeted Expenditure</t>
  </si>
  <si>
    <t>Balanced Budget</t>
  </si>
  <si>
    <t>Limited spending</t>
  </si>
  <si>
    <t>Limit</t>
  </si>
  <si>
    <t>Actual Spend</t>
  </si>
  <si>
    <t>Var</t>
  </si>
  <si>
    <t xml:space="preserve">S137 </t>
  </si>
  <si>
    <t>Precept for 2022/23</t>
  </si>
  <si>
    <t>£</t>
  </si>
  <si>
    <t>Tax Base (Band D equivalent properties)</t>
  </si>
  <si>
    <t>Precept per band D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</si>
</sst>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164" formatCode="_-* #,##0.00_-;\-* #,##0.00_-;_-* \-??_-;_-@"/>
    <numFmt numFmtId="165" formatCode="_-* #,##0.00_-;\-* #,##0.00_-;_-* &quot;-&quot;??_-;_-@"/>
    <numFmt numFmtId="166" formatCode="_-&quot;£&quot;* #,##0.00_-;\-&quot;£&quot;* #,##0.00_-;_-&quot;£&quot;* &quot;-&quot;??_-;_-@"/>
    <numFmt numFmtId="167" formatCode="_-[$£-809]* #,##0.00_-;\-[$£-809]* #,##0.00_-;_-[$£-809]* &quot;-&quot;??_-;_-@"/>
    <numFmt numFmtId="168" formatCode="d/m/yyyy"/>
    <numFmt numFmtId="169" formatCode="&quot;£&quot;#,##0.00"/>
    <numFmt numFmtId="170" formatCode="[$£-809]#,##0"/>
    <numFmt numFmtId="171" formatCode="[$£-809]#,##0.00"/>
  </numFmts>
  <fonts count="36">
    <font>
      <sz val="11"/>
      <color rgb="FF000000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b/>
      <sz val="9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10"/>
      <color rgb="FF800080"/>
      <name val="Arial"/>
    </font>
    <font>
      <sz val="11"/>
      <color rgb="FFFF0000"/>
      <name val="Arial"/>
    </font>
    <font>
      <sz val="10"/>
      <color rgb="FF000000"/>
      <name val="Arial"/>
    </font>
    <font>
      <sz val="8"/>
      <color theme="1"/>
      <name val="Arial"/>
    </font>
    <font>
      <b/>
      <sz val="8"/>
      <color theme="1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2"/>
      <color theme="1"/>
      <name val="Trebuchet MS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sz val="14"/>
      <color theme="1"/>
      <name val="Trebuchet MS"/>
    </font>
    <font>
      <sz val="9"/>
      <color theme="1"/>
      <name val="Trebuchet MS"/>
    </font>
    <font>
      <b/>
      <sz val="9"/>
      <color theme="1"/>
      <name val="Trebuchet MS"/>
    </font>
    <font>
      <sz val="8"/>
      <color theme="1"/>
      <name val="Trebuchet MS"/>
    </font>
    <font>
      <b/>
      <sz val="11"/>
      <color rgb="FFFF0000"/>
      <name val="Trebuchet MS"/>
    </font>
    <font>
      <sz val="11"/>
      <color rgb="FFFF0000"/>
      <name val="Trebuchet MS"/>
    </font>
    <font>
      <sz val="10"/>
      <color rgb="FFFF0000"/>
      <name val="Trebuchet MS"/>
    </font>
    <font>
      <b/>
      <u/>
      <sz val="11"/>
      <color rgb="FFFF0000"/>
      <name val="Arial"/>
    </font>
    <font>
      <b/>
      <sz val="11"/>
      <color rgb="FF000000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b/>
      <u/>
      <sz val="11"/>
      <color theme="1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7E4BD"/>
        <bgColor rgb="FFD7E4BD"/>
      </patternFill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C6D9F0"/>
        <bgColor rgb="FFC6D9F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FFF13"/>
        <bgColor rgb="FFFFFF13"/>
      </patternFill>
    </fill>
    <fill>
      <patternFill patternType="solid">
        <fgColor rgb="FFF2DCDB"/>
        <bgColor rgb="FFF2DCDB"/>
      </patternFill>
    </fill>
    <fill>
      <patternFill patternType="solid">
        <fgColor rgb="FFD9D9D9"/>
        <bgColor rgb="FFD9D9D9"/>
      </patternFill>
    </fill>
    <fill>
      <patternFill patternType="solid">
        <fgColor rgb="FFE6B9B8"/>
        <bgColor rgb="FFE6B9B8"/>
      </patternFill>
    </fill>
    <fill>
      <patternFill patternType="solid">
        <fgColor rgb="FFF79646"/>
        <bgColor rgb="FFF79646"/>
      </patternFill>
    </fill>
    <fill>
      <patternFill patternType="solid">
        <fgColor rgb="FF548DD4"/>
        <bgColor rgb="FF548DD4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1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double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ck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ck">
        <color rgb="FF000000"/>
      </right>
      <top style="double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/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ck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ck">
        <color rgb="FF000000"/>
      </left>
      <right style="thin">
        <color rgb="FF000000"/>
      </right>
      <top style="dotted">
        <color rgb="FF000000"/>
      </top>
      <bottom/>
      <diagonal/>
    </border>
    <border>
      <left style="thick">
        <color rgb="FF000000"/>
      </left>
      <right/>
      <top style="dotted">
        <color rgb="FF000000"/>
      </top>
      <bottom/>
      <diagonal/>
    </border>
    <border>
      <left style="thick">
        <color rgb="FF000000"/>
      </left>
      <right style="thick">
        <color rgb="FF000000"/>
      </right>
      <top style="dotted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82">
    <xf numFmtId="0" fontId="0" fillId="0" borderId="0" xfId="0"/>
    <xf numFmtId="16" fontId="1" fillId="0" borderId="0" xfId="0" applyNumberFormat="1" applyFont="1" applyAlignment="1">
      <alignment horizontal="center" vertical="center"/>
    </xf>
    <xf numFmtId="16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" fillId="4" borderId="2" xfId="0" applyNumberFormat="1" applyFont="1" applyFill="1" applyBorder="1"/>
    <xf numFmtId="2" fontId="1" fillId="4" borderId="3" xfId="0" applyNumberFormat="1" applyFont="1" applyFill="1" applyBorder="1"/>
    <xf numFmtId="2" fontId="1" fillId="4" borderId="4" xfId="0" applyNumberFormat="1" applyFont="1" applyFill="1" applyBorder="1"/>
    <xf numFmtId="2" fontId="1" fillId="5" borderId="2" xfId="0" applyNumberFormat="1" applyFont="1" applyFill="1" applyBorder="1"/>
    <xf numFmtId="2" fontId="1" fillId="5" borderId="3" xfId="0" applyNumberFormat="1" applyFont="1" applyFill="1" applyBorder="1"/>
    <xf numFmtId="2" fontId="1" fillId="5" borderId="4" xfId="0" applyNumberFormat="1" applyFont="1" applyFill="1" applyBorder="1"/>
    <xf numFmtId="2" fontId="1" fillId="6" borderId="2" xfId="0" applyNumberFormat="1" applyFont="1" applyFill="1" applyBorder="1"/>
    <xf numFmtId="2" fontId="1" fillId="6" borderId="3" xfId="0" applyNumberFormat="1" applyFont="1" applyFill="1" applyBorder="1"/>
    <xf numFmtId="2" fontId="1" fillId="6" borderId="4" xfId="0" applyNumberFormat="1" applyFont="1" applyFill="1" applyBorder="1"/>
    <xf numFmtId="2" fontId="1" fillId="3" borderId="1" xfId="0" applyNumberFormat="1" applyFont="1" applyFill="1" applyBorder="1"/>
    <xf numFmtId="16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16" fontId="4" fillId="0" borderId="18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19" xfId="0" applyFont="1" applyBorder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2" fontId="9" fillId="0" borderId="20" xfId="0" applyNumberFormat="1" applyFont="1" applyBorder="1" applyAlignment="1">
      <alignment vertical="center"/>
    </xf>
    <xf numFmtId="2" fontId="4" fillId="0" borderId="21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vertical="center"/>
    </xf>
    <xf numFmtId="2" fontId="4" fillId="0" borderId="23" xfId="0" applyNumberFormat="1" applyFont="1" applyBorder="1" applyAlignment="1">
      <alignment vertical="center"/>
    </xf>
    <xf numFmtId="2" fontId="4" fillId="0" borderId="24" xfId="0" applyNumberFormat="1" applyFont="1" applyBorder="1" applyAlignment="1">
      <alignment vertical="center"/>
    </xf>
    <xf numFmtId="2" fontId="4" fillId="0" borderId="25" xfId="0" applyNumberFormat="1" applyFont="1" applyBorder="1" applyAlignment="1">
      <alignment vertical="center"/>
    </xf>
    <xf numFmtId="2" fontId="4" fillId="0" borderId="26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2" fontId="4" fillId="7" borderId="28" xfId="0" applyNumberFormat="1" applyFont="1" applyFill="1" applyBorder="1"/>
    <xf numFmtId="16" fontId="10" fillId="0" borderId="29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vertical="center"/>
    </xf>
    <xf numFmtId="0" fontId="9" fillId="0" borderId="31" xfId="0" applyFont="1" applyBorder="1" applyAlignment="1">
      <alignment horizontal="left" vertical="center"/>
    </xf>
    <xf numFmtId="1" fontId="9" fillId="0" borderId="32" xfId="0" quotePrefix="1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right" vertical="center"/>
    </xf>
    <xf numFmtId="16" fontId="9" fillId="0" borderId="33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vertical="center"/>
    </xf>
    <xf numFmtId="2" fontId="4" fillId="0" borderId="31" xfId="0" applyNumberFormat="1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2" fontId="4" fillId="0" borderId="20" xfId="0" applyNumberFormat="1" applyFont="1" applyBorder="1" applyAlignment="1">
      <alignment vertical="center"/>
    </xf>
    <xf numFmtId="2" fontId="10" fillId="0" borderId="34" xfId="0" applyNumberFormat="1" applyFont="1" applyBorder="1" applyAlignment="1">
      <alignment vertical="center"/>
    </xf>
    <xf numFmtId="2" fontId="10" fillId="0" borderId="31" xfId="0" applyNumberFormat="1" applyFont="1" applyBorder="1" applyAlignment="1">
      <alignment vertical="center"/>
    </xf>
    <xf numFmtId="2" fontId="4" fillId="0" borderId="35" xfId="0" applyNumberFormat="1" applyFont="1" applyBorder="1" applyAlignment="1">
      <alignment vertical="center"/>
    </xf>
    <xf numFmtId="2" fontId="4" fillId="0" borderId="36" xfId="0" applyNumberFormat="1" applyFont="1" applyBorder="1" applyAlignment="1">
      <alignment vertical="center"/>
    </xf>
    <xf numFmtId="2" fontId="10" fillId="0" borderId="37" xfId="0" applyNumberFormat="1" applyFont="1" applyBorder="1"/>
    <xf numFmtId="2" fontId="1" fillId="0" borderId="0" xfId="0" applyNumberFormat="1" applyFont="1"/>
    <xf numFmtId="16" fontId="10" fillId="0" borderId="32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vertical="center"/>
    </xf>
    <xf numFmtId="2" fontId="10" fillId="0" borderId="20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" fontId="9" fillId="0" borderId="32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vertical="center"/>
    </xf>
    <xf numFmtId="2" fontId="1" fillId="0" borderId="38" xfId="0" applyNumberFormat="1" applyFont="1" applyBorder="1" applyAlignment="1">
      <alignment vertical="center"/>
    </xf>
    <xf numFmtId="2" fontId="1" fillId="0" borderId="34" xfId="0" applyNumberFormat="1" applyFont="1" applyBorder="1" applyAlignment="1">
      <alignment vertical="center"/>
    </xf>
    <xf numFmtId="2" fontId="10" fillId="0" borderId="36" xfId="0" applyNumberFormat="1" applyFont="1" applyBorder="1"/>
    <xf numFmtId="2" fontId="4" fillId="0" borderId="39" xfId="0" applyNumberFormat="1" applyFont="1" applyBorder="1" applyAlignment="1">
      <alignment vertical="center"/>
    </xf>
    <xf numFmtId="2" fontId="10" fillId="0" borderId="32" xfId="0" applyNumberFormat="1" applyFont="1" applyBorder="1" applyAlignment="1">
      <alignment vertical="center"/>
    </xf>
    <xf numFmtId="2" fontId="9" fillId="0" borderId="0" xfId="0" applyNumberFormat="1" applyFont="1"/>
    <xf numFmtId="0" fontId="9" fillId="0" borderId="0" xfId="0" applyFont="1" applyAlignment="1">
      <alignment vertical="center"/>
    </xf>
    <xf numFmtId="16" fontId="10" fillId="8" borderId="29" xfId="0" applyNumberFormat="1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vertical="center"/>
    </xf>
    <xf numFmtId="0" fontId="9" fillId="8" borderId="31" xfId="0" applyFont="1" applyFill="1" applyBorder="1" applyAlignment="1">
      <alignment horizontal="left" vertical="center"/>
    </xf>
    <xf numFmtId="0" fontId="9" fillId="8" borderId="41" xfId="0" applyFont="1" applyFill="1" applyBorder="1" applyAlignment="1">
      <alignment horizontal="center" vertical="center"/>
    </xf>
    <xf numFmtId="2" fontId="10" fillId="8" borderId="41" xfId="0" applyNumberFormat="1" applyFont="1" applyFill="1" applyBorder="1" applyAlignment="1">
      <alignment vertical="center"/>
    </xf>
    <xf numFmtId="2" fontId="10" fillId="8" borderId="20" xfId="0" applyNumberFormat="1" applyFont="1" applyFill="1" applyBorder="1" applyAlignment="1">
      <alignment vertical="center"/>
    </xf>
    <xf numFmtId="2" fontId="10" fillId="8" borderId="42" xfId="0" applyNumberFormat="1" applyFont="1" applyFill="1" applyBorder="1" applyAlignment="1">
      <alignment vertical="center"/>
    </xf>
    <xf numFmtId="2" fontId="10" fillId="8" borderId="31" xfId="0" applyNumberFormat="1" applyFont="1" applyFill="1" applyBorder="1" applyAlignment="1">
      <alignment vertical="center"/>
    </xf>
    <xf numFmtId="2" fontId="10" fillId="8" borderId="43" xfId="0" applyNumberFormat="1" applyFont="1" applyFill="1" applyBorder="1" applyAlignment="1">
      <alignment vertical="center"/>
    </xf>
    <xf numFmtId="2" fontId="10" fillId="8" borderId="44" xfId="0" applyNumberFormat="1" applyFont="1" applyFill="1" applyBorder="1" applyAlignment="1">
      <alignment vertical="center"/>
    </xf>
    <xf numFmtId="2" fontId="10" fillId="8" borderId="36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2" fontId="9" fillId="0" borderId="39" xfId="0" applyNumberFormat="1" applyFont="1" applyBorder="1" applyAlignment="1">
      <alignment vertical="center"/>
    </xf>
    <xf numFmtId="2" fontId="9" fillId="0" borderId="31" xfId="0" applyNumberFormat="1" applyFont="1" applyBorder="1" applyAlignment="1">
      <alignment vertical="center"/>
    </xf>
    <xf numFmtId="2" fontId="8" fillId="0" borderId="31" xfId="0" applyNumberFormat="1" applyFont="1" applyBorder="1" applyAlignment="1">
      <alignment vertical="center"/>
    </xf>
    <xf numFmtId="2" fontId="9" fillId="0" borderId="32" xfId="0" applyNumberFormat="1" applyFont="1" applyBorder="1" applyAlignment="1">
      <alignment vertical="center" wrapText="1"/>
    </xf>
    <xf numFmtId="2" fontId="10" fillId="0" borderId="38" xfId="0" applyNumberFormat="1" applyFont="1" applyBorder="1" applyAlignment="1">
      <alignment vertical="center"/>
    </xf>
    <xf numFmtId="2" fontId="10" fillId="0" borderId="39" xfId="0" applyNumberFormat="1" applyFont="1" applyBorder="1" applyAlignment="1">
      <alignment vertical="center"/>
    </xf>
    <xf numFmtId="2" fontId="10" fillId="0" borderId="35" xfId="0" applyNumberFormat="1" applyFont="1" applyBorder="1" applyAlignment="1">
      <alignment vertical="center"/>
    </xf>
    <xf numFmtId="2" fontId="10" fillId="0" borderId="36" xfId="0" applyNumberFormat="1" applyFont="1" applyBorder="1" applyAlignment="1">
      <alignment vertical="center"/>
    </xf>
    <xf numFmtId="16" fontId="9" fillId="0" borderId="32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2" fontId="9" fillId="8" borderId="41" xfId="0" applyNumberFormat="1" applyFont="1" applyFill="1" applyBorder="1" applyAlignment="1">
      <alignment horizontal="left" vertical="center"/>
    </xf>
    <xf numFmtId="0" fontId="10" fillId="8" borderId="31" xfId="0" applyFont="1" applyFill="1" applyBorder="1" applyAlignment="1">
      <alignment horizontal="left" vertical="center"/>
    </xf>
    <xf numFmtId="2" fontId="9" fillId="0" borderId="32" xfId="0" applyNumberFormat="1" applyFont="1" applyBorder="1" applyAlignment="1">
      <alignment horizontal="left" vertical="center" wrapText="1"/>
    </xf>
    <xf numFmtId="1" fontId="9" fillId="8" borderId="41" xfId="0" applyNumberFormat="1" applyFont="1" applyFill="1" applyBorder="1" applyAlignment="1">
      <alignment horizontal="center" vertical="center"/>
    </xf>
    <xf numFmtId="2" fontId="9" fillId="8" borderId="41" xfId="0" applyNumberFormat="1" applyFont="1" applyFill="1" applyBorder="1" applyAlignment="1">
      <alignment vertical="center"/>
    </xf>
    <xf numFmtId="0" fontId="10" fillId="0" borderId="31" xfId="0" quotePrefix="1" applyFont="1" applyBorder="1" applyAlignment="1">
      <alignment horizontal="left" vertical="center"/>
    </xf>
    <xf numFmtId="3" fontId="10" fillId="0" borderId="31" xfId="0" applyNumberFormat="1" applyFont="1" applyBorder="1" applyAlignment="1">
      <alignment horizontal="left" vertical="center"/>
    </xf>
    <xf numFmtId="2" fontId="1" fillId="0" borderId="20" xfId="0" applyNumberFormat="1" applyFont="1" applyBorder="1" applyAlignment="1">
      <alignment vertical="center"/>
    </xf>
    <xf numFmtId="2" fontId="1" fillId="0" borderId="31" xfId="0" applyNumberFormat="1" applyFont="1" applyBorder="1" applyAlignment="1">
      <alignment vertical="center"/>
    </xf>
    <xf numFmtId="2" fontId="1" fillId="0" borderId="35" xfId="0" applyNumberFormat="1" applyFont="1" applyBorder="1" applyAlignment="1">
      <alignment vertical="center"/>
    </xf>
    <xf numFmtId="2" fontId="1" fillId="0" borderId="36" xfId="0" applyNumberFormat="1" applyFont="1" applyBorder="1" applyAlignment="1">
      <alignment vertical="center"/>
    </xf>
    <xf numFmtId="2" fontId="4" fillId="0" borderId="36" xfId="0" applyNumberFormat="1" applyFont="1" applyBorder="1"/>
    <xf numFmtId="49" fontId="10" fillId="0" borderId="31" xfId="0" applyNumberFormat="1" applyFont="1" applyBorder="1" applyAlignment="1">
      <alignment horizontal="left" vertical="center"/>
    </xf>
    <xf numFmtId="49" fontId="11" fillId="0" borderId="31" xfId="0" applyNumberFormat="1" applyFont="1" applyBorder="1" applyAlignment="1">
      <alignment horizontal="left" vertical="center"/>
    </xf>
    <xf numFmtId="16" fontId="10" fillId="0" borderId="45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vertical="center"/>
    </xf>
    <xf numFmtId="49" fontId="10" fillId="0" borderId="47" xfId="0" applyNumberFormat="1" applyFont="1" applyBorder="1" applyAlignment="1">
      <alignment horizontal="left" vertical="center"/>
    </xf>
    <xf numFmtId="1" fontId="9" fillId="0" borderId="46" xfId="0" applyNumberFormat="1" applyFont="1" applyBorder="1" applyAlignment="1">
      <alignment horizontal="center" vertical="center"/>
    </xf>
    <xf numFmtId="164" fontId="10" fillId="0" borderId="46" xfId="0" applyNumberFormat="1" applyFont="1" applyBorder="1" applyAlignment="1">
      <alignment horizontal="right" vertical="center"/>
    </xf>
    <xf numFmtId="16" fontId="10" fillId="0" borderId="46" xfId="0" applyNumberFormat="1" applyFont="1" applyBorder="1" applyAlignment="1">
      <alignment horizontal="center" vertical="center"/>
    </xf>
    <xf numFmtId="2" fontId="10" fillId="0" borderId="48" xfId="0" applyNumberFormat="1" applyFont="1" applyBorder="1" applyAlignment="1">
      <alignment horizontal="right" vertical="center"/>
    </xf>
    <xf numFmtId="2" fontId="10" fillId="0" borderId="49" xfId="0" applyNumberFormat="1" applyFont="1" applyBorder="1" applyAlignment="1">
      <alignment vertical="center"/>
    </xf>
    <xf numFmtId="2" fontId="10" fillId="0" borderId="47" xfId="0" applyNumberFormat="1" applyFont="1" applyBorder="1" applyAlignment="1">
      <alignment vertical="center"/>
    </xf>
    <xf numFmtId="2" fontId="10" fillId="0" borderId="50" xfId="0" applyNumberFormat="1" applyFont="1" applyBorder="1" applyAlignment="1">
      <alignment vertical="center"/>
    </xf>
    <xf numFmtId="2" fontId="10" fillId="0" borderId="51" xfId="0" applyNumberFormat="1" applyFont="1" applyBorder="1" applyAlignment="1">
      <alignment vertical="center"/>
    </xf>
    <xf numFmtId="2" fontId="10" fillId="0" borderId="52" xfId="0" applyNumberFormat="1" applyFont="1" applyBorder="1" applyAlignment="1">
      <alignment vertical="center"/>
    </xf>
    <xf numFmtId="2" fontId="10" fillId="0" borderId="53" xfId="0" applyNumberFormat="1" applyFont="1" applyBorder="1" applyAlignment="1">
      <alignment vertical="center"/>
    </xf>
    <xf numFmtId="16" fontId="4" fillId="9" borderId="54" xfId="0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vertical="center"/>
    </xf>
    <xf numFmtId="0" fontId="4" fillId="9" borderId="55" xfId="0" applyFont="1" applyFill="1" applyBorder="1" applyAlignment="1">
      <alignment horizontal="left" vertical="center"/>
    </xf>
    <xf numFmtId="1" fontId="4" fillId="9" borderId="3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16" fontId="4" fillId="9" borderId="3" xfId="0" applyNumberFormat="1" applyFont="1" applyFill="1" applyBorder="1" applyAlignment="1">
      <alignment horizontal="center" vertical="center"/>
    </xf>
    <xf numFmtId="2" fontId="4" fillId="9" borderId="56" xfId="0" applyNumberFormat="1" applyFont="1" applyFill="1" applyBorder="1" applyAlignment="1">
      <alignment vertical="center"/>
    </xf>
    <xf numFmtId="2" fontId="4" fillId="10" borderId="57" xfId="0" applyNumberFormat="1" applyFont="1" applyFill="1" applyBorder="1" applyAlignment="1">
      <alignment vertical="center"/>
    </xf>
    <xf numFmtId="2" fontId="4" fillId="10" borderId="55" xfId="0" applyNumberFormat="1" applyFont="1" applyFill="1" applyBorder="1" applyAlignment="1">
      <alignment vertical="center"/>
    </xf>
    <xf numFmtId="2" fontId="4" fillId="10" borderId="4" xfId="0" applyNumberFormat="1" applyFont="1" applyFill="1" applyBorder="1" applyAlignment="1">
      <alignment vertical="center"/>
    </xf>
    <xf numFmtId="2" fontId="4" fillId="9" borderId="58" xfId="0" applyNumberFormat="1" applyFont="1" applyFill="1" applyBorder="1" applyAlignment="1">
      <alignment vertical="center"/>
    </xf>
    <xf numFmtId="2" fontId="4" fillId="10" borderId="2" xfId="0" applyNumberFormat="1" applyFont="1" applyFill="1" applyBorder="1" applyAlignment="1">
      <alignment vertical="center"/>
    </xf>
    <xf numFmtId="2" fontId="4" fillId="10" borderId="59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2" fontId="4" fillId="0" borderId="60" xfId="0" applyNumberFormat="1" applyFont="1" applyBorder="1" applyAlignment="1">
      <alignment vertical="center"/>
    </xf>
    <xf numFmtId="2" fontId="4" fillId="11" borderId="61" xfId="0" applyNumberFormat="1" applyFont="1" applyFill="1" applyBorder="1" applyAlignment="1">
      <alignment vertical="center"/>
    </xf>
    <xf numFmtId="2" fontId="4" fillId="11" borderId="17" xfId="0" applyNumberFormat="1" applyFont="1" applyFill="1" applyBorder="1" applyAlignment="1">
      <alignment vertical="center"/>
    </xf>
    <xf numFmtId="2" fontId="4" fillId="11" borderId="62" xfId="0" applyNumberFormat="1" applyFont="1" applyFill="1" applyBorder="1" applyAlignment="1">
      <alignment vertical="center"/>
    </xf>
    <xf numFmtId="2" fontId="4" fillId="12" borderId="63" xfId="0" applyNumberFormat="1" applyFont="1" applyFill="1" applyBorder="1" applyAlignment="1">
      <alignment vertical="center"/>
    </xf>
    <xf numFmtId="2" fontId="4" fillId="13" borderId="61" xfId="0" applyNumberFormat="1" applyFont="1" applyFill="1" applyBorder="1" applyAlignment="1">
      <alignment vertical="center"/>
    </xf>
    <xf numFmtId="2" fontId="4" fillId="13" borderId="17" xfId="0" applyNumberFormat="1" applyFont="1" applyFill="1" applyBorder="1" applyAlignment="1">
      <alignment vertical="center"/>
    </xf>
    <xf numFmtId="2" fontId="4" fillId="13" borderId="64" xfId="0" applyNumberFormat="1" applyFont="1" applyFill="1" applyBorder="1" applyAlignment="1">
      <alignment vertical="center"/>
    </xf>
    <xf numFmtId="2" fontId="4" fillId="13" borderId="65" xfId="0" applyNumberFormat="1" applyFont="1" applyFill="1" applyBorder="1" applyAlignment="1">
      <alignment vertical="center"/>
    </xf>
    <xf numFmtId="2" fontId="4" fillId="11" borderId="65" xfId="0" applyNumberFormat="1" applyFont="1" applyFill="1" applyBorder="1" applyAlignment="1">
      <alignment vertical="center"/>
    </xf>
    <xf numFmtId="16" fontId="4" fillId="7" borderId="66" xfId="0" applyNumberFormat="1" applyFont="1" applyFill="1" applyBorder="1" applyAlignment="1">
      <alignment horizontal="center" vertical="center"/>
    </xf>
    <xf numFmtId="2" fontId="4" fillId="7" borderId="67" xfId="0" applyNumberFormat="1" applyFont="1" applyFill="1" applyBorder="1" applyAlignment="1">
      <alignment vertical="center"/>
    </xf>
    <xf numFmtId="0" fontId="4" fillId="7" borderId="68" xfId="0" applyFont="1" applyFill="1" applyBorder="1" applyAlignment="1">
      <alignment horizontal="left" vertical="center"/>
    </xf>
    <xf numFmtId="1" fontId="4" fillId="7" borderId="67" xfId="0" applyNumberFormat="1" applyFont="1" applyFill="1" applyBorder="1" applyAlignment="1">
      <alignment horizontal="center" vertical="center"/>
    </xf>
    <xf numFmtId="164" fontId="4" fillId="7" borderId="67" xfId="0" applyNumberFormat="1" applyFont="1" applyFill="1" applyBorder="1" applyAlignment="1">
      <alignment horizontal="center" vertical="center"/>
    </xf>
    <xf numFmtId="16" fontId="4" fillId="7" borderId="67" xfId="0" applyNumberFormat="1" applyFont="1" applyFill="1" applyBorder="1" applyAlignment="1">
      <alignment horizontal="center" vertical="center"/>
    </xf>
    <xf numFmtId="2" fontId="4" fillId="7" borderId="69" xfId="0" applyNumberFormat="1" applyFont="1" applyFill="1" applyBorder="1" applyAlignment="1">
      <alignment vertical="center"/>
    </xf>
    <xf numFmtId="2" fontId="4" fillId="7" borderId="70" xfId="0" applyNumberFormat="1" applyFont="1" applyFill="1" applyBorder="1" applyAlignment="1">
      <alignment vertical="center"/>
    </xf>
    <xf numFmtId="2" fontId="4" fillId="7" borderId="68" xfId="0" applyNumberFormat="1" applyFont="1" applyFill="1" applyBorder="1" applyAlignment="1">
      <alignment vertical="center"/>
    </xf>
    <xf numFmtId="2" fontId="4" fillId="7" borderId="71" xfId="0" applyNumberFormat="1" applyFont="1" applyFill="1" applyBorder="1" applyAlignment="1">
      <alignment vertical="center"/>
    </xf>
    <xf numFmtId="2" fontId="4" fillId="7" borderId="72" xfId="0" applyNumberFormat="1" applyFont="1" applyFill="1" applyBorder="1" applyAlignment="1">
      <alignment vertical="center"/>
    </xf>
    <xf numFmtId="2" fontId="4" fillId="7" borderId="73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2" fillId="0" borderId="0" xfId="0" applyFont="1"/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2" fontId="4" fillId="0" borderId="0" xfId="0" applyNumberFormat="1" applyFont="1"/>
    <xf numFmtId="0" fontId="10" fillId="0" borderId="0" xfId="0" applyFont="1" applyAlignment="1">
      <alignment horizontal="left"/>
    </xf>
    <xf numFmtId="1" fontId="4" fillId="0" borderId="0" xfId="0" applyNumberFormat="1" applyFont="1"/>
    <xf numFmtId="2" fontId="4" fillId="0" borderId="0" xfId="0" applyNumberFormat="1" applyFont="1" applyAlignment="1">
      <alignment horizontal="right"/>
    </xf>
    <xf numFmtId="167" fontId="4" fillId="0" borderId="0" xfId="0" applyNumberFormat="1" applyFont="1"/>
    <xf numFmtId="1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2" fontId="10" fillId="0" borderId="0" xfId="0" applyNumberFormat="1" applyFont="1"/>
    <xf numFmtId="167" fontId="4" fillId="0" borderId="74" xfId="0" applyNumberFormat="1" applyFont="1" applyBorder="1"/>
    <xf numFmtId="1" fontId="1" fillId="0" borderId="0" xfId="0" applyNumberFormat="1" applyFont="1" applyAlignment="1">
      <alignment horizontal="left" vertical="center"/>
    </xf>
    <xf numFmtId="167" fontId="1" fillId="0" borderId="74" xfId="0" applyNumberFormat="1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/>
    <xf numFmtId="167" fontId="1" fillId="0" borderId="0" xfId="0" applyNumberFormat="1" applyFont="1"/>
    <xf numFmtId="167" fontId="2" fillId="0" borderId="75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167" fontId="2" fillId="0" borderId="75" xfId="0" applyNumberFormat="1" applyFont="1" applyBorder="1"/>
    <xf numFmtId="2" fontId="13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" fontId="1" fillId="0" borderId="0" xfId="0" applyNumberFormat="1" applyFont="1"/>
    <xf numFmtId="16" fontId="2" fillId="0" borderId="0" xfId="0" applyNumberFormat="1" applyFont="1"/>
    <xf numFmtId="1" fontId="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2" fillId="2" borderId="1" xfId="0" applyNumberFormat="1" applyFont="1" applyFill="1" applyBorder="1"/>
    <xf numFmtId="2" fontId="1" fillId="2" borderId="1" xfId="0" applyNumberFormat="1" applyFont="1" applyFill="1" applyBorder="1"/>
    <xf numFmtId="2" fontId="2" fillId="3" borderId="1" xfId="0" applyNumberFormat="1" applyFont="1" applyFill="1" applyBorder="1"/>
    <xf numFmtId="0" fontId="3" fillId="0" borderId="7" xfId="0" applyFont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16" fontId="4" fillId="0" borderId="76" xfId="0" applyNumberFormat="1" applyFont="1" applyBorder="1" applyAlignment="1">
      <alignment horizontal="right"/>
    </xf>
    <xf numFmtId="2" fontId="4" fillId="0" borderId="77" xfId="0" applyNumberFormat="1" applyFont="1" applyBorder="1"/>
    <xf numFmtId="1" fontId="4" fillId="0" borderId="78" xfId="0" applyNumberFormat="1" applyFont="1" applyBorder="1" applyAlignment="1">
      <alignment horizontal="center"/>
    </xf>
    <xf numFmtId="1" fontId="4" fillId="0" borderId="77" xfId="0" applyNumberFormat="1" applyFont="1" applyBorder="1" applyAlignment="1">
      <alignment horizontal="center"/>
    </xf>
    <xf numFmtId="2" fontId="4" fillId="0" borderId="77" xfId="0" applyNumberFormat="1" applyFont="1" applyBorder="1" applyAlignment="1">
      <alignment horizontal="center"/>
    </xf>
    <xf numFmtId="1" fontId="8" fillId="0" borderId="77" xfId="0" applyNumberFormat="1" applyFont="1" applyBorder="1" applyAlignment="1">
      <alignment horizontal="center"/>
    </xf>
    <xf numFmtId="2" fontId="4" fillId="0" borderId="79" xfId="0" applyNumberFormat="1" applyFont="1" applyBorder="1"/>
    <xf numFmtId="2" fontId="4" fillId="0" borderId="80" xfId="0" applyNumberFormat="1" applyFont="1" applyBorder="1"/>
    <xf numFmtId="2" fontId="4" fillId="0" borderId="78" xfId="0" applyNumberFormat="1" applyFont="1" applyBorder="1"/>
    <xf numFmtId="2" fontId="4" fillId="0" borderId="81" xfId="0" applyNumberFormat="1" applyFont="1" applyBorder="1"/>
    <xf numFmtId="2" fontId="4" fillId="7" borderId="79" xfId="0" applyNumberFormat="1" applyFont="1" applyFill="1" applyBorder="1"/>
    <xf numFmtId="2" fontId="4" fillId="7" borderId="78" xfId="0" applyNumberFormat="1" applyFont="1" applyFill="1" applyBorder="1"/>
    <xf numFmtId="16" fontId="10" fillId="0" borderId="82" xfId="0" applyNumberFormat="1" applyFont="1" applyBorder="1" applyAlignment="1">
      <alignment horizontal="right"/>
    </xf>
    <xf numFmtId="1" fontId="10" fillId="0" borderId="83" xfId="0" applyNumberFormat="1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2" fontId="10" fillId="0" borderId="32" xfId="0" applyNumberFormat="1" applyFont="1" applyBorder="1" applyAlignment="1">
      <alignment horizontal="center"/>
    </xf>
    <xf numFmtId="1" fontId="9" fillId="0" borderId="84" xfId="0" applyNumberFormat="1" applyFont="1" applyBorder="1" applyAlignment="1">
      <alignment horizontal="center"/>
    </xf>
    <xf numFmtId="2" fontId="10" fillId="0" borderId="85" xfId="0" applyNumberFormat="1" applyFont="1" applyBorder="1"/>
    <xf numFmtId="2" fontId="10" fillId="0" borderId="86" xfId="0" applyNumberFormat="1" applyFont="1" applyBorder="1"/>
    <xf numFmtId="2" fontId="10" fillId="0" borderId="83" xfId="0" applyNumberFormat="1" applyFont="1" applyBorder="1"/>
    <xf numFmtId="2" fontId="10" fillId="0" borderId="84" xfId="0" applyNumberFormat="1" applyFont="1" applyBorder="1"/>
    <xf numFmtId="2" fontId="10" fillId="0" borderId="87" xfId="0" applyNumberFormat="1" applyFont="1" applyBorder="1"/>
    <xf numFmtId="2" fontId="10" fillId="0" borderId="88" xfId="0" applyNumberFormat="1" applyFont="1" applyBorder="1"/>
    <xf numFmtId="2" fontId="10" fillId="0" borderId="89" xfId="0" applyNumberFormat="1" applyFont="1" applyBorder="1"/>
    <xf numFmtId="16" fontId="9" fillId="0" borderId="32" xfId="0" applyNumberFormat="1" applyFont="1" applyBorder="1" applyAlignment="1">
      <alignment horizontal="center"/>
    </xf>
    <xf numFmtId="2" fontId="10" fillId="0" borderId="38" xfId="0" applyNumberFormat="1" applyFont="1" applyBorder="1"/>
    <xf numFmtId="2" fontId="10" fillId="0" borderId="39" xfId="0" applyNumberFormat="1" applyFont="1" applyBorder="1"/>
    <xf numFmtId="2" fontId="10" fillId="0" borderId="31" xfId="0" applyNumberFormat="1" applyFont="1" applyBorder="1"/>
    <xf numFmtId="2" fontId="10" fillId="0" borderId="32" xfId="0" applyNumberFormat="1" applyFont="1" applyBorder="1"/>
    <xf numFmtId="2" fontId="10" fillId="0" borderId="20" xfId="0" applyNumberFormat="1" applyFont="1" applyBorder="1"/>
    <xf numFmtId="2" fontId="10" fillId="0" borderId="34" xfId="0" applyNumberFormat="1" applyFont="1" applyBorder="1"/>
    <xf numFmtId="2" fontId="10" fillId="0" borderId="35" xfId="0" applyNumberFormat="1" applyFont="1" applyBorder="1"/>
    <xf numFmtId="1" fontId="10" fillId="0" borderId="31" xfId="0" applyNumberFormat="1" applyFont="1" applyBorder="1" applyAlignment="1">
      <alignment horizontal="center"/>
    </xf>
    <xf numFmtId="16" fontId="10" fillId="0" borderId="29" xfId="0" applyNumberFormat="1" applyFont="1" applyBorder="1" applyAlignment="1">
      <alignment horizontal="right"/>
    </xf>
    <xf numFmtId="1" fontId="10" fillId="0" borderId="31" xfId="0" quotePrefix="1" applyNumberFormat="1" applyFont="1" applyBorder="1" applyAlignment="1">
      <alignment horizontal="center"/>
    </xf>
    <xf numFmtId="16" fontId="9" fillId="8" borderId="41" xfId="0" applyNumberFormat="1" applyFont="1" applyFill="1" applyBorder="1" applyAlignment="1">
      <alignment horizontal="center"/>
    </xf>
    <xf numFmtId="2" fontId="4" fillId="0" borderId="34" xfId="0" applyNumberFormat="1" applyFont="1" applyBorder="1"/>
    <xf numFmtId="2" fontId="4" fillId="0" borderId="31" xfId="0" applyNumberFormat="1" applyFont="1" applyBorder="1"/>
    <xf numFmtId="2" fontId="4" fillId="0" borderId="35" xfId="0" applyNumberFormat="1" applyFont="1" applyBorder="1"/>
    <xf numFmtId="1" fontId="10" fillId="0" borderId="32" xfId="0" applyNumberFormat="1" applyFont="1" applyBorder="1" applyAlignment="1">
      <alignment horizontal="left"/>
    </xf>
    <xf numFmtId="165" fontId="10" fillId="0" borderId="32" xfId="0" applyNumberFormat="1" applyFont="1" applyBorder="1" applyAlignment="1">
      <alignment horizontal="center"/>
    </xf>
    <xf numFmtId="16" fontId="10" fillId="8" borderId="29" xfId="0" applyNumberFormat="1" applyFont="1" applyFill="1" applyBorder="1" applyAlignment="1">
      <alignment horizontal="right"/>
    </xf>
    <xf numFmtId="2" fontId="10" fillId="0" borderId="90" xfId="0" applyNumberFormat="1" applyFont="1" applyBorder="1"/>
    <xf numFmtId="1" fontId="10" fillId="0" borderId="31" xfId="0" applyNumberFormat="1" applyFont="1" applyBorder="1" applyAlignment="1">
      <alignment horizontal="left"/>
    </xf>
    <xf numFmtId="1" fontId="10" fillId="0" borderId="90" xfId="0" applyNumberFormat="1" applyFont="1" applyBorder="1" applyAlignment="1">
      <alignment horizontal="center"/>
    </xf>
    <xf numFmtId="16" fontId="10" fillId="0" borderId="91" xfId="0" applyNumberFormat="1" applyFont="1" applyBorder="1"/>
    <xf numFmtId="1" fontId="10" fillId="0" borderId="92" xfId="0" applyNumberFormat="1" applyFont="1" applyBorder="1" applyAlignment="1">
      <alignment horizontal="center"/>
    </xf>
    <xf numFmtId="4" fontId="10" fillId="0" borderId="90" xfId="0" applyNumberFormat="1" applyFont="1" applyBorder="1" applyAlignment="1">
      <alignment horizontal="right"/>
    </xf>
    <xf numFmtId="16" fontId="9" fillId="0" borderId="90" xfId="0" applyNumberFormat="1" applyFont="1" applyBorder="1" applyAlignment="1">
      <alignment horizontal="center"/>
    </xf>
    <xf numFmtId="2" fontId="10" fillId="0" borderId="93" xfId="0" applyNumberFormat="1" applyFont="1" applyBorder="1"/>
    <xf numFmtId="2" fontId="10" fillId="0" borderId="94" xfId="0" applyNumberFormat="1" applyFont="1" applyBorder="1"/>
    <xf numFmtId="2" fontId="10" fillId="0" borderId="92" xfId="0" applyNumberFormat="1" applyFont="1" applyBorder="1"/>
    <xf numFmtId="2" fontId="10" fillId="0" borderId="95" xfId="0" applyNumberFormat="1" applyFont="1" applyBorder="1"/>
    <xf numFmtId="16" fontId="4" fillId="9" borderId="54" xfId="0" applyNumberFormat="1" applyFont="1" applyFill="1" applyBorder="1" applyAlignment="1">
      <alignment horizontal="right" vertical="center"/>
    </xf>
    <xf numFmtId="1" fontId="4" fillId="9" borderId="55" xfId="0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/>
    </xf>
    <xf numFmtId="2" fontId="4" fillId="10" borderId="56" xfId="0" applyNumberFormat="1" applyFont="1" applyFill="1" applyBorder="1" applyAlignment="1">
      <alignment vertical="center"/>
    </xf>
    <xf numFmtId="2" fontId="4" fillId="10" borderId="96" xfId="0" applyNumberFormat="1" applyFont="1" applyFill="1" applyBorder="1" applyAlignment="1">
      <alignment vertical="center"/>
    </xf>
    <xf numFmtId="16" fontId="4" fillId="0" borderId="97" xfId="0" applyNumberFormat="1" applyFont="1" applyBorder="1" applyAlignment="1">
      <alignment horizontal="right" vertical="center"/>
    </xf>
    <xf numFmtId="2" fontId="4" fillId="0" borderId="98" xfId="0" applyNumberFormat="1" applyFont="1" applyBorder="1" applyAlignment="1">
      <alignment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98" xfId="0" applyNumberFormat="1" applyFont="1" applyBorder="1" applyAlignment="1">
      <alignment horizontal="center" vertical="center"/>
    </xf>
    <xf numFmtId="2" fontId="4" fillId="0" borderId="98" xfId="0" applyNumberFormat="1" applyFont="1" applyBorder="1" applyAlignment="1">
      <alignment horizontal="center" vertical="center"/>
    </xf>
    <xf numFmtId="2" fontId="4" fillId="0" borderId="99" xfId="0" applyNumberFormat="1" applyFont="1" applyBorder="1" applyAlignment="1">
      <alignment vertical="center"/>
    </xf>
    <xf numFmtId="2" fontId="4" fillId="11" borderId="64" xfId="0" applyNumberFormat="1" applyFont="1" applyFill="1" applyBorder="1" applyAlignment="1">
      <alignment vertical="center"/>
    </xf>
    <xf numFmtId="2" fontId="4" fillId="11" borderId="99" xfId="0" applyNumberFormat="1" applyFont="1" applyFill="1" applyBorder="1" applyAlignment="1">
      <alignment vertical="center"/>
    </xf>
    <xf numFmtId="2" fontId="4" fillId="11" borderId="100" xfId="0" applyNumberFormat="1" applyFont="1" applyFill="1" applyBorder="1" applyAlignment="1">
      <alignment vertical="center"/>
    </xf>
    <xf numFmtId="2" fontId="4" fillId="11" borderId="101" xfId="0" applyNumberFormat="1" applyFont="1" applyFill="1" applyBorder="1" applyAlignment="1">
      <alignment vertical="center"/>
    </xf>
    <xf numFmtId="16" fontId="4" fillId="7" borderId="66" xfId="0" applyNumberFormat="1" applyFont="1" applyFill="1" applyBorder="1" applyAlignment="1">
      <alignment horizontal="right" vertical="center"/>
    </xf>
    <xf numFmtId="1" fontId="4" fillId="7" borderId="68" xfId="0" applyNumberFormat="1" applyFont="1" applyFill="1" applyBorder="1" applyAlignment="1">
      <alignment horizontal="center" vertical="center"/>
    </xf>
    <xf numFmtId="2" fontId="4" fillId="7" borderId="67" xfId="0" applyNumberFormat="1" applyFont="1" applyFill="1" applyBorder="1" applyAlignment="1">
      <alignment horizontal="center" vertical="center"/>
    </xf>
    <xf numFmtId="2" fontId="4" fillId="7" borderId="102" xfId="0" applyNumberFormat="1" applyFont="1" applyFill="1" applyBorder="1" applyAlignment="1">
      <alignment vertical="center"/>
    </xf>
    <xf numFmtId="16" fontId="4" fillId="0" borderId="0" xfId="0" applyNumberFormat="1" applyFont="1"/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0" fillId="0" borderId="103" xfId="0" applyNumberFormat="1" applyFont="1" applyBorder="1" applyAlignment="1">
      <alignment vertic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2" fillId="0" borderId="0" xfId="0" applyNumberFormat="1" applyFont="1"/>
    <xf numFmtId="166" fontId="4" fillId="0" borderId="0" xfId="0" applyNumberFormat="1" applyFont="1"/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3" fillId="0" borderId="0" xfId="0" applyNumberFormat="1" applyFont="1"/>
    <xf numFmtId="2" fontId="1" fillId="14" borderId="1" xfId="0" applyNumberFormat="1" applyFont="1" applyFill="1" applyBorder="1"/>
    <xf numFmtId="1" fontId="1" fillId="14" borderId="1" xfId="0" applyNumberFormat="1" applyFont="1" applyFill="1" applyBorder="1"/>
    <xf numFmtId="166" fontId="1" fillId="14" borderId="1" xfId="0" applyNumberFormat="1" applyFont="1" applyFill="1" applyBorder="1"/>
    <xf numFmtId="166" fontId="4" fillId="0" borderId="74" xfId="0" applyNumberFormat="1" applyFont="1" applyBorder="1"/>
    <xf numFmtId="1" fontId="1" fillId="0" borderId="0" xfId="0" applyNumberFormat="1" applyFont="1" applyAlignment="1">
      <alignment horizontal="left"/>
    </xf>
    <xf numFmtId="166" fontId="1" fillId="0" borderId="74" xfId="0" applyNumberFormat="1" applyFont="1" applyBorder="1"/>
    <xf numFmtId="166" fontId="2" fillId="0" borderId="0" xfId="0" applyNumberFormat="1" applyFont="1"/>
    <xf numFmtId="166" fontId="1" fillId="0" borderId="0" xfId="0" applyNumberFormat="1" applyFont="1"/>
    <xf numFmtId="166" fontId="1" fillId="8" borderId="1" xfId="0" applyNumberFormat="1" applyFont="1" applyFill="1" applyBorder="1"/>
    <xf numFmtId="166" fontId="2" fillId="0" borderId="75" xfId="0" applyNumberFormat="1" applyFont="1" applyBorder="1"/>
    <xf numFmtId="2" fontId="2" fillId="0" borderId="0" xfId="0" applyNumberFormat="1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3" fillId="0" borderId="8" xfId="0" applyNumberFormat="1" applyFont="1" applyBorder="1" applyAlignment="1">
      <alignment horizontal="center" vertical="center" wrapText="1"/>
    </xf>
    <xf numFmtId="2" fontId="8" fillId="0" borderId="77" xfId="0" applyNumberFormat="1" applyFont="1" applyBorder="1" applyAlignment="1">
      <alignment horizontal="right" vertical="center"/>
    </xf>
    <xf numFmtId="0" fontId="8" fillId="0" borderId="77" xfId="0" applyFont="1" applyBorder="1" applyAlignment="1">
      <alignment horizontal="center"/>
    </xf>
    <xf numFmtId="2" fontId="4" fillId="7" borderId="104" xfId="0" applyNumberFormat="1" applyFont="1" applyFill="1" applyBorder="1"/>
    <xf numFmtId="1" fontId="10" fillId="0" borderId="90" xfId="0" applyNumberFormat="1" applyFont="1" applyBorder="1" applyAlignment="1">
      <alignment horizontal="left"/>
    </xf>
    <xf numFmtId="2" fontId="9" fillId="0" borderId="32" xfId="0" applyNumberFormat="1" applyFont="1" applyBorder="1"/>
    <xf numFmtId="1" fontId="9" fillId="0" borderId="32" xfId="0" applyNumberFormat="1" applyFont="1" applyBorder="1" applyAlignment="1">
      <alignment horizontal="left"/>
    </xf>
    <xf numFmtId="2" fontId="9" fillId="0" borderId="32" xfId="0" applyNumberFormat="1" applyFont="1" applyBorder="1" applyAlignment="1">
      <alignment horizontal="right" vertical="center"/>
    </xf>
    <xf numFmtId="2" fontId="9" fillId="0" borderId="36" xfId="0" applyNumberFormat="1" applyFont="1" applyBorder="1"/>
    <xf numFmtId="2" fontId="9" fillId="0" borderId="38" xfId="0" applyNumberFormat="1" applyFont="1" applyBorder="1"/>
    <xf numFmtId="2" fontId="9" fillId="0" borderId="39" xfId="0" applyNumberFormat="1" applyFont="1" applyBorder="1"/>
    <xf numFmtId="2" fontId="9" fillId="0" borderId="31" xfId="0" applyNumberFormat="1" applyFont="1" applyBorder="1"/>
    <xf numFmtId="2" fontId="9" fillId="0" borderId="20" xfId="0" applyNumberFormat="1" applyFont="1" applyBorder="1"/>
    <xf numFmtId="2" fontId="9" fillId="0" borderId="34" xfId="0" applyNumberFormat="1" applyFont="1" applyBorder="1"/>
    <xf numFmtId="2" fontId="9" fillId="0" borderId="35" xfId="0" applyNumberFormat="1" applyFont="1" applyBorder="1"/>
    <xf numFmtId="1" fontId="9" fillId="0" borderId="31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wrapText="1"/>
    </xf>
    <xf numFmtId="2" fontId="9" fillId="15" borderId="20" xfId="0" applyNumberFormat="1" applyFont="1" applyFill="1" applyBorder="1"/>
    <xf numFmtId="16" fontId="9" fillId="0" borderId="29" xfId="0" applyNumberFormat="1" applyFont="1" applyBorder="1" applyAlignment="1">
      <alignment horizontal="right"/>
    </xf>
    <xf numFmtId="2" fontId="9" fillId="0" borderId="90" xfId="0" applyNumberFormat="1" applyFont="1" applyBorder="1"/>
    <xf numFmtId="1" fontId="9" fillId="0" borderId="31" xfId="0" quotePrefix="1" applyNumberFormat="1" applyFont="1" applyBorder="1" applyAlignment="1">
      <alignment horizontal="center"/>
    </xf>
    <xf numFmtId="16" fontId="9" fillId="0" borderId="32" xfId="0" applyNumberFormat="1" applyFont="1" applyBorder="1" applyAlignment="1">
      <alignment horizontal="left"/>
    </xf>
    <xf numFmtId="2" fontId="9" fillId="0" borderId="38" xfId="0" applyNumberFormat="1" applyFont="1" applyBorder="1" applyAlignment="1">
      <alignment horizontal="right"/>
    </xf>
    <xf numFmtId="0" fontId="9" fillId="0" borderId="0" xfId="0" applyFont="1"/>
    <xf numFmtId="1" fontId="9" fillId="0" borderId="35" xfId="0" applyNumberFormat="1" applyFont="1" applyBorder="1" applyAlignment="1">
      <alignment horizontal="left"/>
    </xf>
    <xf numFmtId="0" fontId="9" fillId="0" borderId="84" xfId="0" applyFont="1" applyBorder="1"/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center"/>
    </xf>
    <xf numFmtId="16" fontId="9" fillId="0" borderId="0" xfId="0" applyNumberFormat="1" applyFont="1" applyAlignment="1">
      <alignment horizontal="center"/>
    </xf>
    <xf numFmtId="1" fontId="9" fillId="0" borderId="83" xfId="0" applyNumberFormat="1" applyFont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0" borderId="92" xfId="0" applyNumberFormat="1" applyFont="1" applyBorder="1" applyAlignment="1">
      <alignment horizontal="center"/>
    </xf>
    <xf numFmtId="1" fontId="9" fillId="0" borderId="90" xfId="0" applyNumberFormat="1" applyFont="1" applyBorder="1" applyAlignment="1">
      <alignment horizontal="center"/>
    </xf>
    <xf numFmtId="2" fontId="9" fillId="0" borderId="90" xfId="0" applyNumberFormat="1" applyFont="1" applyBorder="1" applyAlignment="1">
      <alignment horizontal="right" vertical="center"/>
    </xf>
    <xf numFmtId="2" fontId="9" fillId="0" borderId="93" xfId="0" applyNumberFormat="1" applyFont="1" applyBorder="1" applyAlignment="1">
      <alignment horizontal="right"/>
    </xf>
    <xf numFmtId="2" fontId="9" fillId="0" borderId="94" xfId="0" applyNumberFormat="1" applyFont="1" applyBorder="1"/>
    <xf numFmtId="2" fontId="9" fillId="0" borderId="92" xfId="0" applyNumberFormat="1" applyFont="1" applyBorder="1"/>
    <xf numFmtId="2" fontId="9" fillId="0" borderId="95" xfId="0" applyNumberFormat="1" applyFont="1" applyBorder="1"/>
    <xf numFmtId="2" fontId="9" fillId="0" borderId="105" xfId="0" applyNumberFormat="1" applyFont="1" applyBorder="1"/>
    <xf numFmtId="2" fontId="9" fillId="0" borderId="106" xfId="0" applyNumberFormat="1" applyFont="1" applyBorder="1"/>
    <xf numFmtId="16" fontId="9" fillId="0" borderId="91" xfId="0" applyNumberFormat="1" applyFont="1" applyBorder="1"/>
    <xf numFmtId="2" fontId="4" fillId="9" borderId="3" xfId="0" applyNumberFormat="1" applyFont="1" applyFill="1" applyBorder="1" applyAlignment="1">
      <alignment horizontal="right" vertical="center"/>
    </xf>
    <xf numFmtId="0" fontId="4" fillId="9" borderId="107" xfId="0" applyFont="1" applyFill="1" applyBorder="1" applyAlignment="1">
      <alignment horizontal="center" vertical="center"/>
    </xf>
    <xf numFmtId="2" fontId="4" fillId="10" borderId="108" xfId="0" applyNumberFormat="1" applyFont="1" applyFill="1" applyBorder="1" applyAlignment="1">
      <alignment vertical="center"/>
    </xf>
    <xf numFmtId="2" fontId="4" fillId="0" borderId="98" xfId="0" applyNumberFormat="1" applyFont="1" applyBorder="1" applyAlignment="1">
      <alignment horizontal="right" vertical="center"/>
    </xf>
    <xf numFmtId="0" fontId="4" fillId="0" borderId="98" xfId="0" applyFont="1" applyBorder="1" applyAlignment="1">
      <alignment horizontal="center" vertical="center"/>
    </xf>
    <xf numFmtId="2" fontId="4" fillId="7" borderId="67" xfId="0" applyNumberFormat="1" applyFont="1" applyFill="1" applyBorder="1" applyAlignment="1">
      <alignment horizontal="right" vertical="center"/>
    </xf>
    <xf numFmtId="0" fontId="4" fillId="7" borderId="67" xfId="0" applyFont="1" applyFill="1" applyBorder="1" applyAlignment="1">
      <alignment horizontal="center" vertical="center"/>
    </xf>
    <xf numFmtId="2" fontId="4" fillId="8" borderId="71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/>
    <xf numFmtId="2" fontId="2" fillId="0" borderId="0" xfId="0" applyNumberFormat="1" applyFont="1" applyAlignment="1">
      <alignment horizontal="right" vertical="center"/>
    </xf>
    <xf numFmtId="166" fontId="4" fillId="8" borderId="1" xfId="0" applyNumberFormat="1" applyFont="1" applyFill="1" applyBorder="1"/>
    <xf numFmtId="2" fontId="2" fillId="15" borderId="1" xfId="0" applyNumberFormat="1" applyFont="1" applyFill="1" applyBorder="1"/>
    <xf numFmtId="165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2" fontId="1" fillId="4" borderId="109" xfId="0" applyNumberFormat="1" applyFont="1" applyFill="1" applyBorder="1"/>
    <xf numFmtId="2" fontId="1" fillId="4" borderId="110" xfId="0" applyNumberFormat="1" applyFont="1" applyFill="1" applyBorder="1"/>
    <xf numFmtId="0" fontId="4" fillId="0" borderId="78" xfId="0" applyFont="1" applyBorder="1" applyAlignment="1">
      <alignment horizontal="center"/>
    </xf>
    <xf numFmtId="2" fontId="8" fillId="0" borderId="77" xfId="0" applyNumberFormat="1" applyFont="1" applyBorder="1" applyAlignment="1">
      <alignment horizontal="center"/>
    </xf>
    <xf numFmtId="168" fontId="8" fillId="0" borderId="77" xfId="0" applyNumberFormat="1" applyFont="1" applyBorder="1" applyAlignment="1">
      <alignment horizontal="center"/>
    </xf>
    <xf numFmtId="17" fontId="10" fillId="0" borderId="31" xfId="0" quotePrefix="1" applyNumberFormat="1" applyFont="1" applyBorder="1" applyAlignment="1">
      <alignment horizontal="center"/>
    </xf>
    <xf numFmtId="2" fontId="10" fillId="0" borderId="84" xfId="0" applyNumberFormat="1" applyFont="1" applyBorder="1" applyAlignment="1">
      <alignment horizontal="center"/>
    </xf>
    <xf numFmtId="168" fontId="9" fillId="0" borderId="84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right"/>
    </xf>
    <xf numFmtId="1" fontId="14" fillId="0" borderId="0" xfId="0" applyNumberFormat="1" applyFont="1" applyAlignment="1">
      <alignment horizontal="center"/>
    </xf>
    <xf numFmtId="2" fontId="1" fillId="0" borderId="34" xfId="0" applyNumberFormat="1" applyFont="1" applyBorder="1"/>
    <xf numFmtId="2" fontId="9" fillId="0" borderId="84" xfId="0" applyNumberFormat="1" applyFont="1" applyBorder="1"/>
    <xf numFmtId="0" fontId="10" fillId="0" borderId="8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16" fontId="10" fillId="0" borderId="29" xfId="0" applyNumberFormat="1" applyFont="1" applyBorder="1"/>
    <xf numFmtId="16" fontId="9" fillId="0" borderId="33" xfId="0" applyNumberFormat="1" applyFont="1" applyBorder="1" applyAlignment="1">
      <alignment horizontal="center"/>
    </xf>
    <xf numFmtId="16" fontId="10" fillId="0" borderId="33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right"/>
    </xf>
    <xf numFmtId="2" fontId="10" fillId="0" borderId="33" xfId="0" applyNumberFormat="1" applyFont="1" applyBorder="1"/>
    <xf numFmtId="16" fontId="10" fillId="0" borderId="45" xfId="0" applyNumberFormat="1" applyFont="1" applyBorder="1"/>
    <xf numFmtId="2" fontId="10" fillId="0" borderId="46" xfId="0" applyNumberFormat="1" applyFont="1" applyBorder="1"/>
    <xf numFmtId="0" fontId="10" fillId="0" borderId="47" xfId="0" applyFont="1" applyBorder="1" applyAlignment="1">
      <alignment horizontal="center"/>
    </xf>
    <xf numFmtId="1" fontId="10" fillId="0" borderId="46" xfId="0" applyNumberFormat="1" applyFont="1" applyBorder="1" applyAlignment="1">
      <alignment horizontal="center"/>
    </xf>
    <xf numFmtId="2" fontId="10" fillId="0" borderId="46" xfId="0" applyNumberFormat="1" applyFont="1" applyBorder="1" applyAlignment="1">
      <alignment horizontal="center"/>
    </xf>
    <xf numFmtId="16" fontId="10" fillId="0" borderId="111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right"/>
    </xf>
    <xf numFmtId="2" fontId="10" fillId="0" borderId="49" xfId="0" applyNumberFormat="1" applyFont="1" applyBorder="1"/>
    <xf numFmtId="2" fontId="10" fillId="0" borderId="47" xfId="0" applyNumberFormat="1" applyFont="1" applyBorder="1"/>
    <xf numFmtId="2" fontId="10" fillId="0" borderId="111" xfId="0" applyNumberFormat="1" applyFont="1" applyBorder="1"/>
    <xf numFmtId="2" fontId="10" fillId="0" borderId="50" xfId="0" applyNumberFormat="1" applyFont="1" applyBorder="1"/>
    <xf numFmtId="2" fontId="10" fillId="0" borderId="48" xfId="0" applyNumberFormat="1" applyFont="1" applyBorder="1"/>
    <xf numFmtId="2" fontId="10" fillId="0" borderId="51" xfId="0" applyNumberFormat="1" applyFont="1" applyBorder="1"/>
    <xf numFmtId="2" fontId="10" fillId="0" borderId="52" xfId="0" applyNumberFormat="1" applyFont="1" applyBorder="1"/>
    <xf numFmtId="2" fontId="10" fillId="0" borderId="53" xfId="0" applyNumberFormat="1" applyFont="1" applyBorder="1"/>
    <xf numFmtId="0" fontId="4" fillId="9" borderId="55" xfId="0" applyFont="1" applyFill="1" applyBorder="1" applyAlignment="1">
      <alignment horizontal="center" vertical="center"/>
    </xf>
    <xf numFmtId="2" fontId="4" fillId="9" borderId="55" xfId="0" applyNumberFormat="1" applyFont="1" applyFill="1" applyBorder="1" applyAlignment="1">
      <alignment vertical="center"/>
    </xf>
    <xf numFmtId="2" fontId="4" fillId="9" borderId="108" xfId="0" applyNumberFormat="1" applyFont="1" applyFill="1" applyBorder="1" applyAlignment="1">
      <alignment vertical="center"/>
    </xf>
    <xf numFmtId="2" fontId="4" fillId="9" borderId="2" xfId="0" applyNumberFormat="1" applyFont="1" applyFill="1" applyBorder="1" applyAlignment="1">
      <alignment vertical="center"/>
    </xf>
    <xf numFmtId="1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11" borderId="112" xfId="0" applyNumberFormat="1" applyFont="1" applyFill="1" applyBorder="1" applyAlignment="1">
      <alignment vertical="center"/>
    </xf>
    <xf numFmtId="2" fontId="4" fillId="11" borderId="14" xfId="0" applyNumberFormat="1" applyFont="1" applyFill="1" applyBorder="1" applyAlignment="1">
      <alignment vertical="center"/>
    </xf>
    <xf numFmtId="2" fontId="4" fillId="11" borderId="113" xfId="0" applyNumberFormat="1" applyFont="1" applyFill="1" applyBorder="1" applyAlignment="1">
      <alignment vertical="center"/>
    </xf>
    <xf numFmtId="2" fontId="4" fillId="11" borderId="114" xfId="0" applyNumberFormat="1" applyFont="1" applyFill="1" applyBorder="1" applyAlignment="1">
      <alignment vertical="center"/>
    </xf>
    <xf numFmtId="2" fontId="4" fillId="11" borderId="15" xfId="0" applyNumberFormat="1" applyFont="1" applyFill="1" applyBorder="1" applyAlignment="1">
      <alignment vertical="center"/>
    </xf>
    <xf numFmtId="2" fontId="4" fillId="11" borderId="115" xfId="0" applyNumberFormat="1" applyFont="1" applyFill="1" applyBorder="1" applyAlignment="1">
      <alignment vertical="center"/>
    </xf>
    <xf numFmtId="0" fontId="4" fillId="7" borderId="68" xfId="0" applyFont="1" applyFill="1" applyBorder="1" applyAlignment="1">
      <alignment horizontal="center" vertical="center"/>
    </xf>
    <xf numFmtId="2" fontId="4" fillId="7" borderId="11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4" fillId="0" borderId="74" xfId="0" applyNumberFormat="1" applyFont="1" applyBorder="1"/>
    <xf numFmtId="2" fontId="1" fillId="0" borderId="74" xfId="0" applyNumberFormat="1" applyFont="1" applyBorder="1"/>
    <xf numFmtId="2" fontId="2" fillId="0" borderId="75" xfId="0" applyNumberFormat="1" applyFont="1" applyBorder="1"/>
    <xf numFmtId="2" fontId="2" fillId="0" borderId="74" xfId="0" applyNumberFormat="1" applyFont="1" applyBorder="1"/>
    <xf numFmtId="2" fontId="10" fillId="0" borderId="74" xfId="0" applyNumberFormat="1" applyFont="1" applyBorder="1"/>
    <xf numFmtId="0" fontId="17" fillId="0" borderId="0" xfId="0" applyFont="1"/>
    <xf numFmtId="0" fontId="18" fillId="0" borderId="55" xfId="0" applyFont="1" applyBorder="1" applyAlignment="1">
      <alignment horizontal="center"/>
    </xf>
    <xf numFmtId="1" fontId="18" fillId="0" borderId="0" xfId="0" applyNumberFormat="1" applyFont="1"/>
    <xf numFmtId="1" fontId="18" fillId="0" borderId="55" xfId="0" applyNumberFormat="1" applyFont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2" fillId="8" borderId="1" xfId="0" applyFont="1" applyFill="1" applyBorder="1"/>
    <xf numFmtId="0" fontId="22" fillId="8" borderId="1" xfId="0" applyFont="1" applyFill="1" applyBorder="1" applyAlignment="1">
      <alignment horizontal="center"/>
    </xf>
    <xf numFmtId="0" fontId="21" fillId="8" borderId="57" xfId="0" applyFont="1" applyFill="1" applyBorder="1" applyAlignment="1">
      <alignment horizontal="left"/>
    </xf>
    <xf numFmtId="0" fontId="22" fillId="8" borderId="3" xfId="0" applyFont="1" applyFill="1" applyBorder="1"/>
    <xf numFmtId="0" fontId="21" fillId="8" borderId="3" xfId="0" applyFont="1" applyFill="1" applyBorder="1" applyAlignment="1">
      <alignment horizontal="left"/>
    </xf>
    <xf numFmtId="0" fontId="21" fillId="8" borderId="4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right"/>
    </xf>
    <xf numFmtId="0" fontId="23" fillId="8" borderId="1" xfId="0" quotePrefix="1" applyFont="1" applyFill="1" applyBorder="1" applyAlignment="1">
      <alignment horizontal="center"/>
    </xf>
    <xf numFmtId="169" fontId="22" fillId="8" borderId="55" xfId="0" applyNumberFormat="1" applyFont="1" applyFill="1" applyBorder="1"/>
    <xf numFmtId="169" fontId="24" fillId="8" borderId="55" xfId="0" applyNumberFormat="1" applyFont="1" applyFill="1" applyBorder="1"/>
    <xf numFmtId="0" fontId="23" fillId="8" borderId="1" xfId="0" applyFont="1" applyFill="1" applyBorder="1" applyAlignment="1">
      <alignment horizontal="center"/>
    </xf>
    <xf numFmtId="40" fontId="22" fillId="8" borderId="55" xfId="0" applyNumberFormat="1" applyFont="1" applyFill="1" applyBorder="1"/>
    <xf numFmtId="0" fontId="22" fillId="8" borderId="1" xfId="0" applyFont="1" applyFill="1" applyBorder="1" applyAlignment="1">
      <alignment vertical="center"/>
    </xf>
    <xf numFmtId="0" fontId="21" fillId="8" borderId="55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 wrapText="1"/>
    </xf>
    <xf numFmtId="0" fontId="21" fillId="8" borderId="126" xfId="0" applyFont="1" applyFill="1" applyBorder="1" applyAlignment="1">
      <alignment horizontal="center" vertical="center" wrapText="1"/>
    </xf>
    <xf numFmtId="0" fontId="22" fillId="8" borderId="126" xfId="0" applyFont="1" applyFill="1" applyBorder="1" applyAlignment="1">
      <alignment vertical="center"/>
    </xf>
    <xf numFmtId="0" fontId="21" fillId="8" borderId="4" xfId="0" applyFont="1" applyFill="1" applyBorder="1" applyAlignment="1">
      <alignment vertical="center"/>
    </xf>
    <xf numFmtId="0" fontId="22" fillId="8" borderId="55" xfId="0" applyFont="1" applyFill="1" applyBorder="1" applyAlignment="1">
      <alignment horizontal="right"/>
    </xf>
    <xf numFmtId="0" fontId="22" fillId="8" borderId="3" xfId="0" quotePrefix="1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3" fillId="8" borderId="3" xfId="0" quotePrefix="1" applyFont="1" applyFill="1" applyBorder="1" applyAlignment="1">
      <alignment horizontal="center"/>
    </xf>
    <xf numFmtId="16" fontId="22" fillId="8" borderId="3" xfId="0" quotePrefix="1" applyNumberFormat="1" applyFont="1" applyFill="1" applyBorder="1" applyAlignment="1">
      <alignment horizontal="center"/>
    </xf>
    <xf numFmtId="169" fontId="22" fillId="8" borderId="3" xfId="0" applyNumberFormat="1" applyFont="1" applyFill="1" applyBorder="1"/>
    <xf numFmtId="0" fontId="23" fillId="8" borderId="3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129" xfId="0" applyFont="1" applyFill="1" applyBorder="1" applyAlignment="1">
      <alignment horizontal="center"/>
    </xf>
    <xf numFmtId="0" fontId="22" fillId="8" borderId="130" xfId="0" applyFont="1" applyFill="1" applyBorder="1" applyAlignment="1">
      <alignment horizontal="center"/>
    </xf>
    <xf numFmtId="0" fontId="21" fillId="8" borderId="131" xfId="0" applyFont="1" applyFill="1" applyBorder="1" applyAlignment="1">
      <alignment horizontal="left"/>
    </xf>
    <xf numFmtId="0" fontId="19" fillId="8" borderId="132" xfId="0" applyFont="1" applyFill="1" applyBorder="1" applyAlignment="1">
      <alignment horizontal="left"/>
    </xf>
    <xf numFmtId="0" fontId="21" fillId="8" borderId="132" xfId="0" applyFont="1" applyFill="1" applyBorder="1" applyAlignment="1">
      <alignment horizontal="left"/>
    </xf>
    <xf numFmtId="0" fontId="21" fillId="8" borderId="133" xfId="0" applyFont="1" applyFill="1" applyBorder="1" applyAlignment="1">
      <alignment horizontal="left"/>
    </xf>
    <xf numFmtId="169" fontId="22" fillId="8" borderId="134" xfId="0" applyNumberFormat="1" applyFont="1" applyFill="1" applyBorder="1"/>
    <xf numFmtId="169" fontId="22" fillId="8" borderId="135" xfId="0" applyNumberFormat="1" applyFont="1" applyFill="1" applyBorder="1"/>
    <xf numFmtId="0" fontId="21" fillId="8" borderId="1" xfId="0" applyFont="1" applyFill="1" applyBorder="1"/>
    <xf numFmtId="169" fontId="22" fillId="8" borderId="136" xfId="0" applyNumberFormat="1" applyFont="1" applyFill="1" applyBorder="1"/>
    <xf numFmtId="169" fontId="22" fillId="8" borderId="1" xfId="0" applyNumberFormat="1" applyFont="1" applyFill="1" applyBorder="1"/>
    <xf numFmtId="169" fontId="22" fillId="8" borderId="137" xfId="0" applyNumberFormat="1" applyFont="1" applyFill="1" applyBorder="1"/>
    <xf numFmtId="169" fontId="22" fillId="8" borderId="138" xfId="0" applyNumberFormat="1" applyFont="1" applyFill="1" applyBorder="1"/>
    <xf numFmtId="0" fontId="22" fillId="8" borderId="139" xfId="0" applyFont="1" applyFill="1" applyBorder="1"/>
    <xf numFmtId="0" fontId="22" fillId="8" borderId="1" xfId="0" applyFont="1" applyFill="1" applyBorder="1" applyAlignment="1">
      <alignment horizontal="left" wrapText="1"/>
    </xf>
    <xf numFmtId="0" fontId="21" fillId="8" borderId="140" xfId="0" applyFont="1" applyFill="1" applyBorder="1" applyAlignment="1">
      <alignment horizontal="left"/>
    </xf>
    <xf numFmtId="0" fontId="19" fillId="8" borderId="3" xfId="0" applyFont="1" applyFill="1" applyBorder="1" applyAlignment="1">
      <alignment horizontal="left"/>
    </xf>
    <xf numFmtId="0" fontId="22" fillId="8" borderId="1" xfId="0" applyFont="1" applyFill="1" applyBorder="1" applyAlignment="1">
      <alignment vertical="top"/>
    </xf>
    <xf numFmtId="169" fontId="22" fillId="8" borderId="141" xfId="0" applyNumberFormat="1" applyFont="1" applyFill="1" applyBorder="1"/>
    <xf numFmtId="0" fontId="22" fillId="8" borderId="55" xfId="0" applyFont="1" applyFill="1" applyBorder="1"/>
    <xf numFmtId="0" fontId="26" fillId="8" borderId="1" xfId="0" applyFont="1" applyFill="1" applyBorder="1"/>
    <xf numFmtId="0" fontId="22" fillId="8" borderId="142" xfId="0" applyFont="1" applyFill="1" applyBorder="1" applyAlignment="1">
      <alignment horizontal="center"/>
    </xf>
    <xf numFmtId="0" fontId="22" fillId="8" borderId="126" xfId="0" applyFont="1" applyFill="1" applyBorder="1" applyAlignment="1">
      <alignment horizontal="center"/>
    </xf>
    <xf numFmtId="0" fontId="22" fillId="8" borderId="143" xfId="0" applyFont="1" applyFill="1" applyBorder="1" applyAlignment="1">
      <alignment horizontal="center"/>
    </xf>
    <xf numFmtId="0" fontId="22" fillId="8" borderId="144" xfId="0" applyFont="1" applyFill="1" applyBorder="1" applyAlignment="1">
      <alignment horizontal="center"/>
    </xf>
    <xf numFmtId="0" fontId="22" fillId="8" borderId="145" xfId="0" applyFont="1" applyFill="1" applyBorder="1" applyAlignment="1">
      <alignment horizontal="center"/>
    </xf>
    <xf numFmtId="0" fontId="22" fillId="8" borderId="109" xfId="0" applyFont="1" applyFill="1" applyBorder="1" applyAlignment="1">
      <alignment horizontal="center"/>
    </xf>
    <xf numFmtId="0" fontId="22" fillId="8" borderId="110" xfId="0" applyFont="1" applyFill="1" applyBorder="1" applyAlignment="1">
      <alignment horizontal="center"/>
    </xf>
    <xf numFmtId="0" fontId="22" fillId="8" borderId="146" xfId="0" applyFont="1" applyFill="1" applyBorder="1" applyAlignment="1">
      <alignment horizontal="center"/>
    </xf>
    <xf numFmtId="0" fontId="22" fillId="8" borderId="55" xfId="0" applyFont="1" applyFill="1" applyBorder="1" applyAlignment="1">
      <alignment horizontal="center"/>
    </xf>
    <xf numFmtId="0" fontId="27" fillId="8" borderId="1" xfId="0" applyFont="1" applyFill="1" applyBorder="1"/>
    <xf numFmtId="0" fontId="28" fillId="8" borderId="1" xfId="0" applyFont="1" applyFill="1" applyBorder="1"/>
    <xf numFmtId="0" fontId="29" fillId="8" borderId="1" xfId="0" applyFont="1" applyFill="1" applyBorder="1"/>
    <xf numFmtId="0" fontId="30" fillId="8" borderId="1" xfId="0" applyFont="1" applyFill="1" applyBorder="1"/>
    <xf numFmtId="0" fontId="18" fillId="0" borderId="0" xfId="0" applyFont="1" applyAlignment="1">
      <alignment wrapText="1"/>
    </xf>
    <xf numFmtId="0" fontId="18" fillId="0" borderId="55" xfId="0" applyFont="1" applyBorder="1" applyAlignment="1">
      <alignment wrapText="1"/>
    </xf>
    <xf numFmtId="0" fontId="31" fillId="0" borderId="55" xfId="0" applyFont="1" applyBorder="1" applyAlignment="1">
      <alignment horizontal="center"/>
    </xf>
    <xf numFmtId="0" fontId="18" fillId="0" borderId="147" xfId="0" applyFont="1" applyBorder="1" applyAlignment="1">
      <alignment wrapText="1"/>
    </xf>
    <xf numFmtId="17" fontId="31" fillId="0" borderId="147" xfId="0" applyNumberFormat="1" applyFont="1" applyBorder="1" applyAlignment="1">
      <alignment horizontal="center"/>
    </xf>
    <xf numFmtId="0" fontId="31" fillId="0" borderId="147" xfId="0" applyFont="1" applyBorder="1" applyAlignment="1">
      <alignment horizontal="center"/>
    </xf>
    <xf numFmtId="0" fontId="2" fillId="0" borderId="148" xfId="0" applyFont="1" applyBorder="1" applyAlignment="1">
      <alignment horizontal="center" vertical="center" wrapText="1"/>
    </xf>
    <xf numFmtId="165" fontId="18" fillId="0" borderId="148" xfId="0" applyNumberFormat="1" applyFont="1" applyBorder="1"/>
    <xf numFmtId="0" fontId="2" fillId="0" borderId="55" xfId="0" applyFont="1" applyBorder="1" applyAlignment="1">
      <alignment horizontal="center" vertical="center" wrapText="1"/>
    </xf>
    <xf numFmtId="165" fontId="18" fillId="0" borderId="55" xfId="0" applyNumberFormat="1" applyFont="1" applyBorder="1"/>
    <xf numFmtId="0" fontId="2" fillId="0" borderId="149" xfId="0" applyFont="1" applyBorder="1" applyAlignment="1">
      <alignment horizontal="center" vertical="center" wrapText="1"/>
    </xf>
    <xf numFmtId="165" fontId="18" fillId="0" borderId="149" xfId="0" applyNumberFormat="1" applyFont="1" applyBorder="1"/>
    <xf numFmtId="0" fontId="2" fillId="0" borderId="147" xfId="0" applyFont="1" applyBorder="1" applyAlignment="1">
      <alignment horizontal="center" vertical="center" wrapText="1"/>
    </xf>
    <xf numFmtId="165" fontId="18" fillId="0" borderId="147" xfId="0" applyNumberFormat="1" applyFont="1" applyBorder="1"/>
    <xf numFmtId="0" fontId="2" fillId="0" borderId="150" xfId="0" applyFont="1" applyBorder="1" applyAlignment="1">
      <alignment horizontal="center" vertical="center" wrapText="1"/>
    </xf>
    <xf numFmtId="165" fontId="18" fillId="0" borderId="150" xfId="0" applyNumberFormat="1" applyFont="1" applyBorder="1"/>
    <xf numFmtId="165" fontId="18" fillId="0" borderId="0" xfId="0" applyNumberFormat="1" applyFont="1"/>
    <xf numFmtId="4" fontId="2" fillId="0" borderId="55" xfId="0" applyNumberFormat="1" applyFont="1" applyBorder="1" applyAlignment="1">
      <alignment horizontal="center" vertical="center" wrapText="1"/>
    </xf>
    <xf numFmtId="6" fontId="18" fillId="0" borderId="0" xfId="0" applyNumberFormat="1" applyFont="1" applyAlignment="1">
      <alignment horizontal="right" wrapText="1"/>
    </xf>
    <xf numFmtId="4" fontId="5" fillId="0" borderId="55" xfId="0" applyNumberFormat="1" applyFont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0" fontId="31" fillId="0" borderId="150" xfId="0" applyFont="1" applyBorder="1" applyAlignment="1">
      <alignment wrapText="1"/>
    </xf>
    <xf numFmtId="165" fontId="31" fillId="0" borderId="150" xfId="0" applyNumberFormat="1" applyFont="1" applyBorder="1"/>
    <xf numFmtId="0" fontId="31" fillId="0" borderId="55" xfId="0" applyFont="1" applyBorder="1" applyAlignment="1">
      <alignment wrapText="1"/>
    </xf>
    <xf numFmtId="0" fontId="31" fillId="0" borderId="55" xfId="0" applyFont="1" applyBorder="1" applyAlignment="1">
      <alignment horizontal="center" wrapText="1"/>
    </xf>
    <xf numFmtId="166" fontId="18" fillId="0" borderId="55" xfId="0" applyNumberFormat="1" applyFont="1" applyBorder="1"/>
    <xf numFmtId="0" fontId="18" fillId="0" borderId="55" xfId="0" applyFont="1" applyBorder="1"/>
    <xf numFmtId="166" fontId="31" fillId="0" borderId="55" xfId="0" applyNumberFormat="1" applyFont="1" applyBorder="1"/>
    <xf numFmtId="170" fontId="32" fillId="0" borderId="0" xfId="0" applyNumberFormat="1" applyFont="1"/>
    <xf numFmtId="9" fontId="18" fillId="0" borderId="0" xfId="0" applyNumberFormat="1" applyFont="1"/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170" fontId="34" fillId="0" borderId="0" xfId="0" applyNumberFormat="1" applyFont="1" applyAlignment="1">
      <alignment wrapText="1"/>
    </xf>
    <xf numFmtId="9" fontId="31" fillId="0" borderId="0" xfId="0" applyNumberFormat="1" applyFont="1" applyAlignment="1">
      <alignment wrapText="1"/>
    </xf>
    <xf numFmtId="0" fontId="34" fillId="0" borderId="0" xfId="0" applyFont="1"/>
    <xf numFmtId="0" fontId="34" fillId="0" borderId="151" xfId="0" applyFont="1" applyBorder="1"/>
    <xf numFmtId="170" fontId="32" fillId="0" borderId="152" xfId="0" applyNumberFormat="1" applyFont="1" applyBorder="1"/>
    <xf numFmtId="170" fontId="32" fillId="0" borderId="153" xfId="0" applyNumberFormat="1" applyFont="1" applyBorder="1"/>
    <xf numFmtId="170" fontId="32" fillId="16" borderId="154" xfId="0" applyNumberFormat="1" applyFont="1" applyFill="1" applyBorder="1"/>
    <xf numFmtId="170" fontId="32" fillId="0" borderId="155" xfId="0" applyNumberFormat="1" applyFont="1" applyBorder="1"/>
    <xf numFmtId="9" fontId="18" fillId="0" borderId="155" xfId="0" applyNumberFormat="1" applyFont="1" applyBorder="1"/>
    <xf numFmtId="0" fontId="32" fillId="0" borderId="0" xfId="0" applyFont="1"/>
    <xf numFmtId="0" fontId="32" fillId="0" borderId="151" xfId="0" applyFont="1" applyBorder="1"/>
    <xf numFmtId="170" fontId="32" fillId="16" borderId="155" xfId="0" applyNumberFormat="1" applyFont="1" applyFill="1" applyBorder="1"/>
    <xf numFmtId="0" fontId="32" fillId="0" borderId="0" xfId="0" applyFont="1" applyAlignment="1">
      <alignment wrapText="1"/>
    </xf>
    <xf numFmtId="0" fontId="32" fillId="0" borderId="151" xfId="0" applyFont="1" applyBorder="1" applyAlignment="1">
      <alignment wrapText="1"/>
    </xf>
    <xf numFmtId="170" fontId="18" fillId="0" borderId="0" xfId="0" applyNumberFormat="1" applyFont="1"/>
    <xf numFmtId="171" fontId="32" fillId="0" borderId="0" xfId="0" applyNumberFormat="1" applyFont="1"/>
    <xf numFmtId="171" fontId="34" fillId="0" borderId="151" xfId="0" applyNumberFormat="1" applyFont="1" applyBorder="1"/>
    <xf numFmtId="166" fontId="18" fillId="0" borderId="0" xfId="0" applyNumberFormat="1" applyFont="1"/>
    <xf numFmtId="0" fontId="31" fillId="0" borderId="0" xfId="0" applyFont="1"/>
    <xf numFmtId="171" fontId="34" fillId="0" borderId="0" xfId="0" applyNumberFormat="1" applyFont="1"/>
    <xf numFmtId="170" fontId="34" fillId="0" borderId="0" xfId="0" applyNumberFormat="1" applyFont="1"/>
    <xf numFmtId="9" fontId="31" fillId="0" borderId="0" xfId="0" applyNumberFormat="1" applyFont="1"/>
    <xf numFmtId="0" fontId="35" fillId="0" borderId="0" xfId="0" applyFont="1"/>
    <xf numFmtId="170" fontId="32" fillId="0" borderId="0" xfId="0" applyNumberFormat="1" applyFont="1" applyAlignment="1">
      <alignment wrapText="1"/>
    </xf>
    <xf numFmtId="171" fontId="32" fillId="16" borderId="1" xfId="0" applyNumberFormat="1" applyFont="1" applyFill="1" applyBorder="1"/>
    <xf numFmtId="0" fontId="32" fillId="17" borderId="1" xfId="0" applyFont="1" applyFill="1" applyBorder="1"/>
    <xf numFmtId="0" fontId="1" fillId="17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wrapText="1"/>
    </xf>
    <xf numFmtId="0" fontId="22" fillId="8" borderId="123" xfId="0" applyFont="1" applyFill="1" applyBorder="1" applyAlignment="1">
      <alignment horizontal="center"/>
    </xf>
    <xf numFmtId="0" fontId="20" fillId="0" borderId="124" xfId="0" applyFont="1" applyBorder="1"/>
    <xf numFmtId="0" fontId="20" fillId="0" borderId="125" xfId="0" applyFont="1" applyBorder="1"/>
    <xf numFmtId="0" fontId="19" fillId="8" borderId="123" xfId="0" applyFont="1" applyFill="1" applyBorder="1" applyAlignment="1">
      <alignment horizontal="center" vertical="center"/>
    </xf>
    <xf numFmtId="0" fontId="19" fillId="8" borderId="117" xfId="0" applyFont="1" applyFill="1" applyBorder="1" applyAlignment="1">
      <alignment horizontal="center"/>
    </xf>
    <xf numFmtId="0" fontId="20" fillId="0" borderId="118" xfId="0" applyFont="1" applyBorder="1"/>
    <xf numFmtId="0" fontId="20" fillId="0" borderId="119" xfId="0" applyFont="1" applyBorder="1"/>
    <xf numFmtId="0" fontId="20" fillId="0" borderId="120" xfId="0" applyFont="1" applyBorder="1"/>
    <xf numFmtId="0" fontId="20" fillId="0" borderId="121" xfId="0" applyFont="1" applyBorder="1"/>
    <xf numFmtId="0" fontId="20" fillId="0" borderId="122" xfId="0" applyFont="1" applyBorder="1"/>
    <xf numFmtId="0" fontId="21" fillId="8" borderId="123" xfId="0" applyFont="1" applyFill="1" applyBorder="1" applyAlignment="1">
      <alignment horizontal="center"/>
    </xf>
    <xf numFmtId="0" fontId="25" fillId="8" borderId="127" xfId="0" applyFont="1" applyFill="1" applyBorder="1" applyAlignment="1">
      <alignment horizontal="center" vertical="center" wrapText="1"/>
    </xf>
    <xf numFmtId="0" fontId="20" fillId="0" borderId="1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B9EF-40D4-A3B8-28F326113570}"/>
              </c:ext>
            </c:extLst>
          </c:dPt>
          <c:cat>
            <c:strRef>
              <c:f>'Jan - March 2023'!$M$4:$AC$4</c:f>
              <c:strCache>
                <c:ptCount val="17"/>
                <c:pt idx="0">
                  <c:v>CLERK</c:v>
                </c:pt>
                <c:pt idx="1">
                  <c:v>ADMIN</c:v>
                </c:pt>
                <c:pt idx="2">
                  <c:v>GREENS</c:v>
                </c:pt>
                <c:pt idx="3">
                  <c:v>MAINTENANCE</c:v>
                </c:pt>
                <c:pt idx="4">
                  <c:v>BANK</c:v>
                </c:pt>
                <c:pt idx="5">
                  <c:v>AUDIT</c:v>
                </c:pt>
                <c:pt idx="6">
                  <c:v>INSURANCE</c:v>
                </c:pt>
                <c:pt idx="7">
                  <c:v>SUBSCRIPTIONS</c:v>
                </c:pt>
                <c:pt idx="8">
                  <c:v>IT</c:v>
                </c:pt>
                <c:pt idx="9">
                  <c:v>EVENTS</c:v>
                </c:pt>
                <c:pt idx="10">
                  <c:v>RBWM</c:v>
                </c:pt>
                <c:pt idx="11">
                  <c:v>CONSULTANCY</c:v>
                </c:pt>
                <c:pt idx="12">
                  <c:v>TRAINING</c:v>
                </c:pt>
                <c:pt idx="13">
                  <c:v>PROJECTS</c:v>
                </c:pt>
                <c:pt idx="14">
                  <c:v>OTHER</c:v>
                </c:pt>
                <c:pt idx="15">
                  <c:v>ONE OFF</c:v>
                </c:pt>
                <c:pt idx="16">
                  <c:v>Sec. 137</c:v>
                </c:pt>
              </c:strCache>
            </c:strRef>
          </c:cat>
          <c:val>
            <c:numRef>
              <c:f>'Jan - March 2023'!$M$45:$AC$45</c:f>
              <c:numCache>
                <c:formatCode>0.00</c:formatCode>
                <c:ptCount val="17"/>
                <c:pt idx="0">
                  <c:v>17165.59</c:v>
                </c:pt>
                <c:pt idx="1">
                  <c:v>5051.2299999999996</c:v>
                </c:pt>
                <c:pt idx="2">
                  <c:v>13997.79</c:v>
                </c:pt>
                <c:pt idx="3">
                  <c:v>369.17</c:v>
                </c:pt>
                <c:pt idx="4">
                  <c:v>72</c:v>
                </c:pt>
                <c:pt idx="5">
                  <c:v>590</c:v>
                </c:pt>
                <c:pt idx="6">
                  <c:v>1294.97</c:v>
                </c:pt>
                <c:pt idx="7">
                  <c:v>1061.74</c:v>
                </c:pt>
                <c:pt idx="8">
                  <c:v>347</c:v>
                </c:pt>
                <c:pt idx="9">
                  <c:v>816.29000000000008</c:v>
                </c:pt>
                <c:pt idx="10">
                  <c:v>3000</c:v>
                </c:pt>
                <c:pt idx="11">
                  <c:v>0</c:v>
                </c:pt>
                <c:pt idx="12">
                  <c:v>827.86</c:v>
                </c:pt>
                <c:pt idx="13">
                  <c:v>1332.15</c:v>
                </c:pt>
                <c:pt idx="14">
                  <c:v>177.6</c:v>
                </c:pt>
                <c:pt idx="15">
                  <c:v>870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F-40D4-A3B8-28F326113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920909886264221"/>
          <c:y val="3.048811606882473E-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190500</xdr:colOff>
      <xdr:row>49</xdr:row>
      <xdr:rowOff>152400</xdr:rowOff>
    </xdr:from>
    <xdr:ext cx="4476750" cy="3048000"/>
    <xdr:graphicFrame macro="">
      <xdr:nvGraphicFramePr>
        <xdr:cNvPr id="948212436" name="Chart 1">
          <a:extLst>
            <a:ext uri="{FF2B5EF4-FFF2-40B4-BE49-F238E27FC236}">
              <a16:creationId xmlns:a16="http://schemas.microsoft.com/office/drawing/2014/main" id="{00000000-0008-0000-0300-0000D4928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54</xdr:row>
      <xdr:rowOff>114300</xdr:rowOff>
    </xdr:from>
    <xdr:ext cx="5905500" cy="409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393250" y="3579975"/>
          <a:ext cx="59055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To the Royal Borough of Windsor and Maidenhead being the Billing Authority within which the above named Parish/Town is situated.  You are hereby directed to pay to</a:t>
          </a:r>
          <a:r>
            <a:rPr lang="en-US" sz="10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: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ndrew.Vallance@rbwm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00"/>
  <sheetViews>
    <sheetView tabSelected="1" workbookViewId="0">
      <pane ySplit="5" topLeftCell="A6" activePane="bottomLeft" state="frozen"/>
      <selection pane="bottomLeft"/>
    </sheetView>
  </sheetViews>
  <sheetFormatPr defaultColWidth="14.453125" defaultRowHeight="15" customHeight="1"/>
  <cols>
    <col min="1" max="1" width="9.1796875" customWidth="1"/>
    <col min="2" max="2" width="45.7265625" customWidth="1"/>
    <col min="3" max="3" width="15.81640625" customWidth="1"/>
    <col min="4" max="4" width="13.7265625" customWidth="1"/>
    <col min="5" max="5" width="13" customWidth="1"/>
    <col min="6" max="6" width="8.26953125" customWidth="1"/>
    <col min="7" max="7" width="13.7265625" customWidth="1"/>
    <col min="8" max="8" width="12.453125" customWidth="1"/>
    <col min="9" max="9" width="9.81640625" customWidth="1"/>
    <col min="10" max="11" width="8.7265625" customWidth="1"/>
    <col min="12" max="12" width="23.81640625" customWidth="1"/>
    <col min="13" max="15" width="12.7265625" customWidth="1"/>
    <col min="16" max="16" width="14.7265625" customWidth="1"/>
    <col min="17" max="19" width="12.7265625" customWidth="1"/>
    <col min="20" max="20" width="17" customWidth="1"/>
    <col min="21" max="23" width="12.7265625" customWidth="1"/>
    <col min="24" max="24" width="15.54296875" customWidth="1"/>
    <col min="25" max="30" width="12.7265625" customWidth="1"/>
    <col min="31" max="31" width="13.81640625" customWidth="1"/>
    <col min="32" max="32" width="11.26953125" customWidth="1"/>
    <col min="33" max="33" width="9.1796875" customWidth="1"/>
    <col min="34" max="34" width="11.26953125" customWidth="1"/>
    <col min="35" max="52" width="9.1796875" customWidth="1"/>
  </cols>
  <sheetData>
    <row r="1" spans="1:52" ht="14.5">
      <c r="A1" s="1"/>
      <c r="B1" s="2" t="s">
        <v>0</v>
      </c>
      <c r="C1" s="3"/>
      <c r="D1" s="4"/>
      <c r="E1" s="5"/>
      <c r="F1" s="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4.5">
      <c r="A2" s="1"/>
      <c r="B2" s="2"/>
      <c r="C2" s="3"/>
      <c r="D2" s="4"/>
      <c r="E2" s="5"/>
      <c r="F2" s="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4.5">
      <c r="A3" s="1"/>
      <c r="B3" s="2"/>
      <c r="C3" s="3"/>
      <c r="D3" s="4"/>
      <c r="E3" s="5"/>
      <c r="F3" s="1"/>
      <c r="G3" s="9" t="s">
        <v>1</v>
      </c>
      <c r="H3" s="10"/>
      <c r="I3" s="10"/>
      <c r="J3" s="10"/>
      <c r="K3" s="10"/>
      <c r="L3" s="11" t="s">
        <v>2</v>
      </c>
      <c r="M3" s="12"/>
      <c r="N3" s="13" t="s">
        <v>3</v>
      </c>
      <c r="O3" s="13"/>
      <c r="P3" s="14"/>
      <c r="Q3" s="13"/>
      <c r="R3" s="15"/>
      <c r="S3" s="16"/>
      <c r="T3" s="16"/>
      <c r="U3" s="16"/>
      <c r="V3" s="16"/>
      <c r="W3" s="16" t="s">
        <v>4</v>
      </c>
      <c r="X3" s="16"/>
      <c r="Y3" s="17"/>
      <c r="Z3" s="18"/>
      <c r="AA3" s="19" t="s">
        <v>5</v>
      </c>
      <c r="AB3" s="19"/>
      <c r="AC3" s="20"/>
      <c r="AD3" s="21"/>
      <c r="AE3" s="21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ht="28">
      <c r="A4" s="22" t="s">
        <v>6</v>
      </c>
      <c r="B4" s="23" t="s">
        <v>7</v>
      </c>
      <c r="C4" s="24" t="s">
        <v>8</v>
      </c>
      <c r="D4" s="25" t="s">
        <v>9</v>
      </c>
      <c r="E4" s="26" t="s">
        <v>10</v>
      </c>
      <c r="F4" s="27" t="s">
        <v>11</v>
      </c>
      <c r="G4" s="28" t="s">
        <v>12</v>
      </c>
      <c r="H4" s="29" t="s">
        <v>13</v>
      </c>
      <c r="I4" s="30" t="s">
        <v>14</v>
      </c>
      <c r="J4" s="30" t="s">
        <v>15</v>
      </c>
      <c r="K4" s="31" t="s">
        <v>16</v>
      </c>
      <c r="L4" s="32" t="s">
        <v>17</v>
      </c>
      <c r="M4" s="33" t="s">
        <v>18</v>
      </c>
      <c r="N4" s="34" t="s">
        <v>19</v>
      </c>
      <c r="O4" s="34" t="s">
        <v>20</v>
      </c>
      <c r="P4" s="35" t="s">
        <v>21</v>
      </c>
      <c r="Q4" s="35" t="s">
        <v>22</v>
      </c>
      <c r="R4" s="36" t="s">
        <v>23</v>
      </c>
      <c r="S4" s="36" t="s">
        <v>24</v>
      </c>
      <c r="T4" s="36" t="s">
        <v>25</v>
      </c>
      <c r="U4" s="34" t="s">
        <v>26</v>
      </c>
      <c r="V4" s="34" t="s">
        <v>27</v>
      </c>
      <c r="W4" s="34" t="s">
        <v>28</v>
      </c>
      <c r="X4" s="35" t="s">
        <v>29</v>
      </c>
      <c r="Y4" s="34" t="s">
        <v>30</v>
      </c>
      <c r="Z4" s="37" t="s">
        <v>31</v>
      </c>
      <c r="AA4" s="34" t="s">
        <v>32</v>
      </c>
      <c r="AB4" s="34" t="s">
        <v>33</v>
      </c>
      <c r="AC4" s="38" t="s">
        <v>34</v>
      </c>
      <c r="AD4" s="39" t="s">
        <v>35</v>
      </c>
      <c r="AE4" s="39" t="s">
        <v>36</v>
      </c>
      <c r="AF4" s="8"/>
      <c r="AG4" s="8"/>
      <c r="AH4" s="40" t="s">
        <v>34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4.5">
      <c r="A5" s="41">
        <v>44287</v>
      </c>
      <c r="B5" s="42" t="s">
        <v>37</v>
      </c>
      <c r="C5" s="43"/>
      <c r="D5" s="44"/>
      <c r="E5" s="45"/>
      <c r="F5" s="46"/>
      <c r="G5" s="47">
        <v>34928.769999999997</v>
      </c>
      <c r="H5" s="48"/>
      <c r="I5" s="49"/>
      <c r="J5" s="49"/>
      <c r="K5" s="50"/>
      <c r="L5" s="51"/>
      <c r="M5" s="52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3"/>
      <c r="AD5" s="54"/>
      <c r="AE5" s="55"/>
      <c r="AF5" s="8"/>
      <c r="AG5" s="8"/>
      <c r="AH5" s="49">
        <v>0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14.5">
      <c r="A6" s="56">
        <v>44658</v>
      </c>
      <c r="B6" s="57" t="s">
        <v>13</v>
      </c>
      <c r="C6" s="58"/>
      <c r="D6" s="59" t="s">
        <v>38</v>
      </c>
      <c r="E6" s="60">
        <v>-22702.5</v>
      </c>
      <c r="F6" s="61">
        <v>44658</v>
      </c>
      <c r="G6" s="47"/>
      <c r="H6" s="62">
        <v>22702.5</v>
      </c>
      <c r="I6" s="63"/>
      <c r="J6" s="63"/>
      <c r="K6" s="64"/>
      <c r="L6" s="65"/>
      <c r="M6" s="66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3"/>
      <c r="AA6" s="63"/>
      <c r="AB6" s="63"/>
      <c r="AC6" s="68"/>
      <c r="AD6" s="69"/>
      <c r="AE6" s="70"/>
      <c r="AF6" s="71">
        <f t="shared" ref="AF6:AF49" si="0">+L6-SUM(M6:AD6)</f>
        <v>0</v>
      </c>
      <c r="AG6" s="8"/>
      <c r="AH6" s="6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14.5">
      <c r="A7" s="56">
        <v>44670</v>
      </c>
      <c r="B7" s="57" t="s">
        <v>39</v>
      </c>
      <c r="C7" s="58">
        <v>12690</v>
      </c>
      <c r="D7" s="59" t="s">
        <v>40</v>
      </c>
      <c r="E7" s="60">
        <v>228</v>
      </c>
      <c r="F7" s="72">
        <v>44685</v>
      </c>
      <c r="G7" s="47"/>
      <c r="H7" s="62"/>
      <c r="I7" s="73"/>
      <c r="J7" s="63"/>
      <c r="K7" s="64"/>
      <c r="L7" s="74">
        <v>228</v>
      </c>
      <c r="M7" s="66"/>
      <c r="N7" s="67"/>
      <c r="O7" s="67"/>
      <c r="P7" s="67">
        <v>190</v>
      </c>
      <c r="Q7" s="67"/>
      <c r="R7" s="67"/>
      <c r="S7" s="67"/>
      <c r="T7" s="67"/>
      <c r="U7" s="67"/>
      <c r="V7" s="67"/>
      <c r="W7" s="67"/>
      <c r="X7" s="67"/>
      <c r="Y7" s="67"/>
      <c r="Z7" s="63"/>
      <c r="AA7" s="63"/>
      <c r="AB7" s="63"/>
      <c r="AC7" s="68"/>
      <c r="AD7" s="69">
        <v>38</v>
      </c>
      <c r="AE7" s="70" t="s">
        <v>41</v>
      </c>
      <c r="AF7" s="71">
        <f t="shared" si="0"/>
        <v>0</v>
      </c>
      <c r="AG7" s="8"/>
      <c r="AH7" s="63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ht="14.5">
      <c r="A8" s="56">
        <v>44670</v>
      </c>
      <c r="B8" s="75" t="s">
        <v>42</v>
      </c>
      <c r="C8" s="58">
        <v>46242</v>
      </c>
      <c r="D8" s="76">
        <v>940843162</v>
      </c>
      <c r="E8" s="77">
        <v>772.8</v>
      </c>
      <c r="F8" s="72">
        <v>44685</v>
      </c>
      <c r="G8" s="47"/>
      <c r="H8" s="78"/>
      <c r="I8" s="79"/>
      <c r="J8" s="63"/>
      <c r="K8" s="64"/>
      <c r="L8" s="74">
        <v>772.8</v>
      </c>
      <c r="M8" s="66"/>
      <c r="N8" s="67"/>
      <c r="O8" s="67">
        <v>644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3"/>
      <c r="AA8" s="63"/>
      <c r="AB8" s="63"/>
      <c r="AC8" s="68"/>
      <c r="AD8" s="69">
        <v>128.80000000000001</v>
      </c>
      <c r="AE8" s="80" t="s">
        <v>43</v>
      </c>
      <c r="AF8" s="71">
        <f t="shared" si="0"/>
        <v>0</v>
      </c>
      <c r="AG8" s="8"/>
      <c r="AH8" s="63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2" ht="14.5">
      <c r="A9" s="56">
        <v>44670</v>
      </c>
      <c r="B9" s="57" t="s">
        <v>44</v>
      </c>
      <c r="C9" s="58">
        <v>5665</v>
      </c>
      <c r="D9" s="76">
        <v>395763797</v>
      </c>
      <c r="E9" s="77">
        <v>168</v>
      </c>
      <c r="F9" s="72">
        <v>44685</v>
      </c>
      <c r="G9" s="47"/>
      <c r="H9" s="81"/>
      <c r="I9" s="63"/>
      <c r="J9" s="63"/>
      <c r="K9" s="64"/>
      <c r="L9" s="74">
        <v>168</v>
      </c>
      <c r="M9" s="66"/>
      <c r="N9" s="67"/>
      <c r="O9" s="67">
        <v>140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3"/>
      <c r="AA9" s="63"/>
      <c r="AB9" s="63"/>
      <c r="AC9" s="68"/>
      <c r="AD9" s="69">
        <v>28</v>
      </c>
      <c r="AE9" s="80" t="s">
        <v>45</v>
      </c>
      <c r="AF9" s="71">
        <f t="shared" si="0"/>
        <v>0</v>
      </c>
      <c r="AG9" s="8"/>
      <c r="AH9" s="63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14.5">
      <c r="A10" s="56">
        <v>44670</v>
      </c>
      <c r="B10" s="57" t="s">
        <v>46</v>
      </c>
      <c r="C10" s="58">
        <v>16073</v>
      </c>
      <c r="D10" s="76">
        <v>467217038</v>
      </c>
      <c r="E10" s="82">
        <v>792</v>
      </c>
      <c r="F10" s="72">
        <v>44685</v>
      </c>
      <c r="G10" s="65"/>
      <c r="H10" s="81"/>
      <c r="I10" s="63"/>
      <c r="J10" s="63"/>
      <c r="K10" s="64"/>
      <c r="L10" s="74">
        <v>792</v>
      </c>
      <c r="M10" s="66"/>
      <c r="N10" s="67">
        <v>660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3"/>
      <c r="AA10" s="63"/>
      <c r="AB10" s="63"/>
      <c r="AC10" s="68"/>
      <c r="AD10" s="69">
        <v>132</v>
      </c>
      <c r="AE10" s="80" t="s">
        <v>47</v>
      </c>
      <c r="AF10" s="83">
        <f t="shared" si="0"/>
        <v>0</v>
      </c>
      <c r="AG10" s="84"/>
      <c r="AH10" s="63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</row>
    <row r="11" spans="1:52" ht="14.5">
      <c r="A11" s="85">
        <v>44670</v>
      </c>
      <c r="B11" s="86" t="s">
        <v>48</v>
      </c>
      <c r="C11" s="87" t="s">
        <v>49</v>
      </c>
      <c r="D11" s="88">
        <v>910412022</v>
      </c>
      <c r="E11" s="89">
        <v>1005.81</v>
      </c>
      <c r="F11" s="72">
        <v>44685</v>
      </c>
      <c r="G11" s="90"/>
      <c r="H11" s="91"/>
      <c r="I11" s="92"/>
      <c r="J11" s="92"/>
      <c r="K11" s="89"/>
      <c r="L11" s="74">
        <v>1005.81</v>
      </c>
      <c r="M11" s="93">
        <v>1005.81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4"/>
      <c r="AD11" s="95"/>
      <c r="AE11" s="80"/>
      <c r="AF11" s="83">
        <f t="shared" si="0"/>
        <v>0</v>
      </c>
      <c r="AG11" s="96"/>
      <c r="AH11" s="92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</row>
    <row r="12" spans="1:52" ht="14.5">
      <c r="A12" s="56">
        <v>44670</v>
      </c>
      <c r="B12" s="77" t="s">
        <v>50</v>
      </c>
      <c r="C12" s="58" t="s">
        <v>51</v>
      </c>
      <c r="D12" s="76">
        <v>150558899</v>
      </c>
      <c r="E12" s="77">
        <v>101.05</v>
      </c>
      <c r="F12" s="72">
        <v>44685</v>
      </c>
      <c r="G12" s="47"/>
      <c r="H12" s="97"/>
      <c r="I12" s="98"/>
      <c r="J12" s="99"/>
      <c r="K12" s="64"/>
      <c r="L12" s="74">
        <v>101.05</v>
      </c>
      <c r="M12" s="66">
        <v>101.05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3"/>
      <c r="AA12" s="63"/>
      <c r="AB12" s="63"/>
      <c r="AC12" s="68"/>
      <c r="AD12" s="69"/>
      <c r="AE12" s="80"/>
      <c r="AF12" s="83">
        <f t="shared" si="0"/>
        <v>0</v>
      </c>
      <c r="AG12" s="84"/>
      <c r="AH12" s="63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52" ht="28.5" customHeight="1">
      <c r="A13" s="56">
        <v>44670</v>
      </c>
      <c r="B13" s="100" t="s">
        <v>50</v>
      </c>
      <c r="C13" s="58" t="s">
        <v>51</v>
      </c>
      <c r="D13" s="76">
        <v>409828587</v>
      </c>
      <c r="E13" s="77">
        <v>15.96</v>
      </c>
      <c r="F13" s="72">
        <v>44685</v>
      </c>
      <c r="G13" s="47"/>
      <c r="H13" s="97"/>
      <c r="I13" s="98"/>
      <c r="J13" s="99"/>
      <c r="K13" s="64"/>
      <c r="L13" s="74">
        <v>15.96</v>
      </c>
      <c r="M13" s="66">
        <v>15.96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3"/>
      <c r="AA13" s="63"/>
      <c r="AB13" s="63"/>
      <c r="AC13" s="68"/>
      <c r="AD13" s="69"/>
      <c r="AE13" s="80"/>
      <c r="AF13" s="83">
        <f t="shared" si="0"/>
        <v>0</v>
      </c>
      <c r="AG13" s="84"/>
      <c r="AH13" s="63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</row>
    <row r="14" spans="1:52" ht="14.5">
      <c r="A14" s="56">
        <v>44670</v>
      </c>
      <c r="B14" s="77" t="s">
        <v>52</v>
      </c>
      <c r="C14" s="87" t="s">
        <v>49</v>
      </c>
      <c r="D14" s="76">
        <v>103676390</v>
      </c>
      <c r="E14" s="77">
        <v>50</v>
      </c>
      <c r="F14" s="72">
        <v>44685</v>
      </c>
      <c r="G14" s="101"/>
      <c r="H14" s="102"/>
      <c r="I14" s="67"/>
      <c r="J14" s="67"/>
      <c r="K14" s="82"/>
      <c r="L14" s="74">
        <v>50</v>
      </c>
      <c r="M14" s="66"/>
      <c r="N14" s="67">
        <v>50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103"/>
      <c r="AD14" s="104"/>
      <c r="AE14" s="80"/>
      <c r="AF14" s="83">
        <f t="shared" si="0"/>
        <v>0</v>
      </c>
      <c r="AG14" s="84"/>
      <c r="AH14" s="67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</row>
    <row r="15" spans="1:52" ht="14.5">
      <c r="A15" s="56">
        <v>44670</v>
      </c>
      <c r="B15" s="77" t="s">
        <v>53</v>
      </c>
      <c r="C15" s="87" t="s">
        <v>49</v>
      </c>
      <c r="D15" s="76">
        <v>174810124</v>
      </c>
      <c r="E15" s="77">
        <v>89.22</v>
      </c>
      <c r="F15" s="72">
        <v>44685</v>
      </c>
      <c r="G15" s="101"/>
      <c r="H15" s="102"/>
      <c r="I15" s="67"/>
      <c r="J15" s="67"/>
      <c r="K15" s="82"/>
      <c r="L15" s="74">
        <v>89.22</v>
      </c>
      <c r="M15" s="66">
        <v>89.22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103"/>
      <c r="AD15" s="104"/>
      <c r="AE15" s="80"/>
      <c r="AF15" s="83">
        <f t="shared" si="0"/>
        <v>0</v>
      </c>
      <c r="AG15" s="84"/>
      <c r="AH15" s="67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</row>
    <row r="16" spans="1:52" ht="14.5">
      <c r="A16" s="56">
        <v>44670</v>
      </c>
      <c r="B16" s="77" t="s">
        <v>54</v>
      </c>
      <c r="C16" s="87" t="s">
        <v>49</v>
      </c>
      <c r="D16" s="76">
        <v>590545874</v>
      </c>
      <c r="E16" s="77">
        <v>424.93</v>
      </c>
      <c r="F16" s="72">
        <v>44685</v>
      </c>
      <c r="G16" s="101"/>
      <c r="H16" s="102"/>
      <c r="I16" s="67"/>
      <c r="J16" s="67"/>
      <c r="K16" s="82"/>
      <c r="L16" s="74">
        <v>424.93</v>
      </c>
      <c r="M16" s="66">
        <v>424.93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103"/>
      <c r="AD16" s="104"/>
      <c r="AE16" s="80"/>
      <c r="AF16" s="71">
        <f t="shared" si="0"/>
        <v>0</v>
      </c>
      <c r="AG16" s="8"/>
      <c r="AH16" s="67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ht="14.5">
      <c r="A17" s="56">
        <v>44673</v>
      </c>
      <c r="B17" s="77" t="s">
        <v>55</v>
      </c>
      <c r="C17" s="87" t="s">
        <v>56</v>
      </c>
      <c r="D17" s="76" t="s">
        <v>57</v>
      </c>
      <c r="E17" s="77">
        <v>-330.67</v>
      </c>
      <c r="F17" s="105">
        <v>44673</v>
      </c>
      <c r="G17" s="101"/>
      <c r="H17" s="102"/>
      <c r="I17" s="67"/>
      <c r="J17" s="67"/>
      <c r="K17" s="82">
        <v>330.67</v>
      </c>
      <c r="L17" s="74"/>
      <c r="M17" s="66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103"/>
      <c r="AD17" s="104"/>
      <c r="AE17" s="80"/>
      <c r="AF17" s="71">
        <f t="shared" si="0"/>
        <v>0</v>
      </c>
      <c r="AG17" s="8"/>
      <c r="AH17" s="67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ht="14.5">
      <c r="A18" s="56">
        <v>43965</v>
      </c>
      <c r="B18" s="77" t="s">
        <v>58</v>
      </c>
      <c r="C18" s="87">
        <v>490967860</v>
      </c>
      <c r="D18" s="76">
        <v>44179148</v>
      </c>
      <c r="E18" s="77">
        <v>1294.67</v>
      </c>
      <c r="F18" s="105">
        <v>44696</v>
      </c>
      <c r="G18" s="101"/>
      <c r="H18" s="102"/>
      <c r="I18" s="67"/>
      <c r="J18" s="67"/>
      <c r="K18" s="82"/>
      <c r="L18" s="74">
        <v>1294.97</v>
      </c>
      <c r="M18" s="66"/>
      <c r="N18" s="67"/>
      <c r="O18" s="67"/>
      <c r="P18" s="67"/>
      <c r="Q18" s="67"/>
      <c r="R18" s="67"/>
      <c r="S18" s="67">
        <v>1294.97</v>
      </c>
      <c r="T18" s="67"/>
      <c r="U18" s="67"/>
      <c r="V18" s="67"/>
      <c r="W18" s="67"/>
      <c r="X18" s="67"/>
      <c r="Y18" s="67"/>
      <c r="Z18" s="67"/>
      <c r="AA18" s="67"/>
      <c r="AB18" s="67"/>
      <c r="AC18" s="103"/>
      <c r="AD18" s="104"/>
      <c r="AE18" s="80"/>
      <c r="AF18" s="71">
        <f t="shared" si="0"/>
        <v>0</v>
      </c>
      <c r="AG18" s="8"/>
      <c r="AH18" s="67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ht="14.5">
      <c r="A19" s="56">
        <v>44698</v>
      </c>
      <c r="B19" s="86" t="s">
        <v>48</v>
      </c>
      <c r="C19" s="87" t="s">
        <v>59</v>
      </c>
      <c r="D19" s="76">
        <v>673240127</v>
      </c>
      <c r="E19" s="77">
        <v>909.68</v>
      </c>
      <c r="F19" s="105">
        <v>44700</v>
      </c>
      <c r="G19" s="101"/>
      <c r="H19" s="102"/>
      <c r="I19" s="67"/>
      <c r="J19" s="67"/>
      <c r="K19" s="82"/>
      <c r="L19" s="74">
        <v>909.68</v>
      </c>
      <c r="M19" s="66">
        <v>909.68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103"/>
      <c r="AD19" s="104"/>
      <c r="AE19" s="80"/>
      <c r="AF19" s="71">
        <f t="shared" si="0"/>
        <v>0</v>
      </c>
      <c r="AG19" s="8"/>
      <c r="AH19" s="67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1:52" ht="14.5">
      <c r="A20" s="56">
        <v>44698</v>
      </c>
      <c r="B20" s="77" t="s">
        <v>52</v>
      </c>
      <c r="C20" s="87" t="s">
        <v>59</v>
      </c>
      <c r="D20" s="76">
        <v>588245586</v>
      </c>
      <c r="E20" s="77">
        <v>62.5</v>
      </c>
      <c r="F20" s="105">
        <v>44700</v>
      </c>
      <c r="G20" s="101"/>
      <c r="H20" s="102"/>
      <c r="I20" s="67"/>
      <c r="J20" s="67"/>
      <c r="K20" s="82"/>
      <c r="L20" s="74">
        <v>62.5</v>
      </c>
      <c r="M20" s="66"/>
      <c r="N20" s="67">
        <v>60.5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103"/>
      <c r="AD20" s="104">
        <v>2</v>
      </c>
      <c r="AE20" s="80" t="s">
        <v>60</v>
      </c>
      <c r="AF20" s="71">
        <f t="shared" si="0"/>
        <v>0</v>
      </c>
      <c r="AG20" s="8"/>
      <c r="AH20" s="67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1:52" ht="15.75" customHeight="1">
      <c r="A21" s="56">
        <v>44698</v>
      </c>
      <c r="B21" s="77" t="s">
        <v>53</v>
      </c>
      <c r="C21" s="87" t="s">
        <v>59</v>
      </c>
      <c r="D21" s="76">
        <v>589083425</v>
      </c>
      <c r="E21" s="77">
        <v>55.74</v>
      </c>
      <c r="F21" s="105">
        <v>44700</v>
      </c>
      <c r="G21" s="101"/>
      <c r="H21" s="102"/>
      <c r="I21" s="67"/>
      <c r="J21" s="67"/>
      <c r="K21" s="82"/>
      <c r="L21" s="74">
        <v>55.74</v>
      </c>
      <c r="M21" s="66">
        <v>55.74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103"/>
      <c r="AD21" s="104"/>
      <c r="AE21" s="80"/>
      <c r="AF21" s="71">
        <f t="shared" si="0"/>
        <v>0</v>
      </c>
      <c r="AG21" s="8"/>
      <c r="AH21" s="67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ht="15.75" customHeight="1">
      <c r="A22" s="56">
        <v>44698</v>
      </c>
      <c r="B22" s="77" t="s">
        <v>54</v>
      </c>
      <c r="C22" s="87" t="s">
        <v>59</v>
      </c>
      <c r="D22" s="76">
        <v>544011712</v>
      </c>
      <c r="E22" s="77">
        <v>345.88</v>
      </c>
      <c r="F22" s="105">
        <v>44700</v>
      </c>
      <c r="G22" s="101"/>
      <c r="H22" s="102"/>
      <c r="I22" s="67"/>
      <c r="J22" s="67"/>
      <c r="K22" s="82"/>
      <c r="L22" s="74">
        <v>345.88</v>
      </c>
      <c r="M22" s="66">
        <v>345.88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103"/>
      <c r="AD22" s="104"/>
      <c r="AE22" s="80"/>
      <c r="AF22" s="71">
        <f t="shared" si="0"/>
        <v>0</v>
      </c>
      <c r="AG22" s="8"/>
      <c r="AH22" s="67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1:52" ht="15.75" customHeight="1">
      <c r="A23" s="56">
        <v>44698</v>
      </c>
      <c r="B23" s="106" t="s">
        <v>61</v>
      </c>
      <c r="C23" s="107" t="s">
        <v>62</v>
      </c>
      <c r="D23" s="76">
        <v>338839575</v>
      </c>
      <c r="E23" s="77">
        <v>348</v>
      </c>
      <c r="F23" s="105">
        <v>44700</v>
      </c>
      <c r="G23" s="101"/>
      <c r="H23" s="102"/>
      <c r="I23" s="67"/>
      <c r="J23" s="67"/>
      <c r="K23" s="82"/>
      <c r="L23" s="74">
        <v>348</v>
      </c>
      <c r="M23" s="66"/>
      <c r="N23" s="67"/>
      <c r="O23" s="67"/>
      <c r="P23" s="67"/>
      <c r="Q23" s="67"/>
      <c r="R23" s="67">
        <v>290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103"/>
      <c r="AD23" s="104">
        <v>58</v>
      </c>
      <c r="AE23" s="80" t="s">
        <v>63</v>
      </c>
      <c r="AF23" s="83">
        <f t="shared" si="0"/>
        <v>0</v>
      </c>
      <c r="AG23" s="84"/>
      <c r="AH23" s="67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</row>
    <row r="24" spans="1:52" ht="15.75" customHeight="1">
      <c r="A24" s="56">
        <v>44698</v>
      </c>
      <c r="B24" s="108" t="s">
        <v>44</v>
      </c>
      <c r="C24" s="109">
        <v>5753</v>
      </c>
      <c r="D24" s="76">
        <v>266533664</v>
      </c>
      <c r="E24" s="77">
        <v>530.4</v>
      </c>
      <c r="F24" s="105">
        <v>44700</v>
      </c>
      <c r="G24" s="101"/>
      <c r="H24" s="102"/>
      <c r="I24" s="67"/>
      <c r="J24" s="67"/>
      <c r="K24" s="82"/>
      <c r="L24" s="74">
        <v>530.4</v>
      </c>
      <c r="M24" s="66"/>
      <c r="N24" s="67"/>
      <c r="O24" s="67">
        <v>442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103"/>
      <c r="AD24" s="104">
        <v>88.4</v>
      </c>
      <c r="AE24" s="80" t="s">
        <v>45</v>
      </c>
      <c r="AF24" s="71">
        <f t="shared" si="0"/>
        <v>0</v>
      </c>
      <c r="AG24" s="8"/>
      <c r="AH24" s="67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5.75" customHeight="1">
      <c r="A25" s="56">
        <v>44698</v>
      </c>
      <c r="B25" s="110" t="s">
        <v>64</v>
      </c>
      <c r="C25" s="109">
        <v>23906</v>
      </c>
      <c r="D25" s="111">
        <v>701099817</v>
      </c>
      <c r="E25" s="112">
        <v>102.6</v>
      </c>
      <c r="F25" s="105">
        <v>44700</v>
      </c>
      <c r="G25" s="101"/>
      <c r="H25" s="102"/>
      <c r="I25" s="67"/>
      <c r="J25" s="67"/>
      <c r="K25" s="82"/>
      <c r="L25" s="74">
        <v>102.6</v>
      </c>
      <c r="M25" s="66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>
        <v>85.5</v>
      </c>
      <c r="AB25" s="67"/>
      <c r="AC25" s="103"/>
      <c r="AD25" s="104">
        <v>17.100000000000001</v>
      </c>
      <c r="AE25" s="80" t="s">
        <v>65</v>
      </c>
      <c r="AF25" s="71">
        <f t="shared" si="0"/>
        <v>0</v>
      </c>
      <c r="AG25" s="8"/>
      <c r="AH25" s="67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5.75" customHeight="1">
      <c r="A26" s="56">
        <v>44698</v>
      </c>
      <c r="B26" s="108" t="s">
        <v>44</v>
      </c>
      <c r="C26" s="109">
        <v>5758</v>
      </c>
      <c r="D26" s="111">
        <v>266533664</v>
      </c>
      <c r="E26" s="112">
        <v>84</v>
      </c>
      <c r="F26" s="105">
        <v>44700</v>
      </c>
      <c r="G26" s="101"/>
      <c r="H26" s="102"/>
      <c r="I26" s="67"/>
      <c r="J26" s="67"/>
      <c r="K26" s="82"/>
      <c r="L26" s="74">
        <v>84</v>
      </c>
      <c r="M26" s="66"/>
      <c r="N26" s="67"/>
      <c r="O26" s="67"/>
      <c r="P26" s="67">
        <v>70</v>
      </c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103"/>
      <c r="AD26" s="104">
        <v>14</v>
      </c>
      <c r="AE26" s="80" t="s">
        <v>45</v>
      </c>
      <c r="AF26" s="71">
        <f t="shared" si="0"/>
        <v>0</v>
      </c>
      <c r="AG26" s="8"/>
      <c r="AH26" s="67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5.75" customHeight="1">
      <c r="A27" s="56">
        <v>44698</v>
      </c>
      <c r="B27" s="106" t="s">
        <v>66</v>
      </c>
      <c r="C27" s="107">
        <v>5163</v>
      </c>
      <c r="D27" s="76">
        <v>34749111</v>
      </c>
      <c r="E27" s="77">
        <v>408</v>
      </c>
      <c r="F27" s="105">
        <v>44700</v>
      </c>
      <c r="G27" s="101"/>
      <c r="H27" s="102"/>
      <c r="I27" s="67"/>
      <c r="J27" s="67"/>
      <c r="K27" s="82"/>
      <c r="L27" s="74">
        <v>408</v>
      </c>
      <c r="M27" s="66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>
        <v>340</v>
      </c>
      <c r="Z27" s="67"/>
      <c r="AA27" s="67"/>
      <c r="AB27" s="67"/>
      <c r="AC27" s="103"/>
      <c r="AD27" s="104">
        <v>68</v>
      </c>
      <c r="AE27" s="80" t="s">
        <v>67</v>
      </c>
      <c r="AF27" s="71">
        <f t="shared" si="0"/>
        <v>0</v>
      </c>
      <c r="AG27" s="8"/>
      <c r="AH27" s="67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5.75" customHeight="1">
      <c r="A28" s="56">
        <v>44698</v>
      </c>
      <c r="B28" s="106" t="s">
        <v>68</v>
      </c>
      <c r="C28" s="113" t="s">
        <v>69</v>
      </c>
      <c r="D28" s="76">
        <v>357121080</v>
      </c>
      <c r="E28" s="77">
        <v>249.26</v>
      </c>
      <c r="F28" s="105">
        <v>44700</v>
      </c>
      <c r="G28" s="101"/>
      <c r="H28" s="102"/>
      <c r="I28" s="67"/>
      <c r="J28" s="67"/>
      <c r="K28" s="82"/>
      <c r="L28" s="74">
        <v>249.26</v>
      </c>
      <c r="M28" s="66"/>
      <c r="N28" s="67"/>
      <c r="O28" s="67"/>
      <c r="P28" s="67"/>
      <c r="Q28" s="67"/>
      <c r="R28" s="67"/>
      <c r="S28" s="67"/>
      <c r="T28" s="67">
        <v>249.26</v>
      </c>
      <c r="U28" s="67"/>
      <c r="V28" s="67"/>
      <c r="W28" s="67"/>
      <c r="X28" s="67"/>
      <c r="Y28" s="67"/>
      <c r="Z28" s="67"/>
      <c r="AA28" s="67"/>
      <c r="AB28" s="67"/>
      <c r="AC28" s="103"/>
      <c r="AD28" s="104"/>
      <c r="AE28" s="80"/>
      <c r="AF28" s="71">
        <f t="shared" si="0"/>
        <v>0</v>
      </c>
      <c r="AG28" s="8"/>
      <c r="AH28" s="67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5.75" customHeight="1">
      <c r="A29" s="56">
        <v>44698</v>
      </c>
      <c r="B29" s="106" t="s">
        <v>70</v>
      </c>
      <c r="C29" s="107" t="s">
        <v>71</v>
      </c>
      <c r="D29" s="76">
        <v>78829039</v>
      </c>
      <c r="E29" s="77">
        <v>410</v>
      </c>
      <c r="F29" s="105">
        <v>44700</v>
      </c>
      <c r="G29" s="101"/>
      <c r="H29" s="102"/>
      <c r="I29" s="67"/>
      <c r="J29" s="67"/>
      <c r="K29" s="82"/>
      <c r="L29" s="74">
        <v>410</v>
      </c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>
        <v>410</v>
      </c>
      <c r="Z29" s="67"/>
      <c r="AA29" s="67"/>
      <c r="AB29" s="67"/>
      <c r="AC29" s="103"/>
      <c r="AD29" s="104"/>
      <c r="AE29" s="80"/>
      <c r="AF29" s="71">
        <f t="shared" si="0"/>
        <v>0</v>
      </c>
      <c r="AG29" s="8"/>
      <c r="AH29" s="67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5.75" customHeight="1">
      <c r="A30" s="56">
        <v>44698</v>
      </c>
      <c r="B30" s="106" t="s">
        <v>72</v>
      </c>
      <c r="C30" s="107">
        <v>22230013</v>
      </c>
      <c r="D30" s="76">
        <v>479538388</v>
      </c>
      <c r="E30" s="77">
        <v>111</v>
      </c>
      <c r="F30" s="105">
        <v>44700</v>
      </c>
      <c r="G30" s="101"/>
      <c r="H30" s="102"/>
      <c r="I30" s="67"/>
      <c r="J30" s="67"/>
      <c r="K30" s="82"/>
      <c r="L30" s="74">
        <v>111</v>
      </c>
      <c r="M30" s="66"/>
      <c r="N30" s="67"/>
      <c r="O30" s="67"/>
      <c r="P30" s="67"/>
      <c r="Q30" s="67"/>
      <c r="R30" s="67"/>
      <c r="S30" s="67"/>
      <c r="T30" s="67">
        <v>111</v>
      </c>
      <c r="U30" s="67"/>
      <c r="V30" s="67"/>
      <c r="W30" s="67"/>
      <c r="X30" s="67"/>
      <c r="Y30" s="67"/>
      <c r="Z30" s="67"/>
      <c r="AA30" s="67"/>
      <c r="AB30" s="67"/>
      <c r="AC30" s="103"/>
      <c r="AD30" s="104"/>
      <c r="AE30" s="80"/>
      <c r="AF30" s="71">
        <f t="shared" si="0"/>
        <v>0</v>
      </c>
      <c r="AG30" s="8"/>
      <c r="AH30" s="67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5.75" customHeight="1">
      <c r="A31" s="56">
        <v>44700</v>
      </c>
      <c r="B31" s="106" t="s">
        <v>73</v>
      </c>
      <c r="C31" s="113" t="s">
        <v>74</v>
      </c>
      <c r="D31" s="76" t="s">
        <v>75</v>
      </c>
      <c r="E31" s="77">
        <v>-2645</v>
      </c>
      <c r="F31" s="105">
        <v>44700</v>
      </c>
      <c r="G31" s="101"/>
      <c r="H31" s="102"/>
      <c r="I31" s="67"/>
      <c r="J31" s="67">
        <v>2645</v>
      </c>
      <c r="K31" s="82"/>
      <c r="L31" s="74"/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103"/>
      <c r="AD31" s="104"/>
      <c r="AE31" s="80"/>
      <c r="AF31" s="71">
        <f t="shared" si="0"/>
        <v>0</v>
      </c>
      <c r="AG31" s="8"/>
      <c r="AH31" s="67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5.75" customHeight="1">
      <c r="A32" s="56" t="s">
        <v>76</v>
      </c>
      <c r="B32" s="106" t="s">
        <v>77</v>
      </c>
      <c r="C32" s="114" t="s">
        <v>78</v>
      </c>
      <c r="D32" s="76" t="s">
        <v>79</v>
      </c>
      <c r="E32" s="77">
        <v>35</v>
      </c>
      <c r="F32" s="105">
        <v>44740</v>
      </c>
      <c r="G32" s="101"/>
      <c r="H32" s="102"/>
      <c r="I32" s="67"/>
      <c r="J32" s="67"/>
      <c r="K32" s="82"/>
      <c r="L32" s="74">
        <v>35</v>
      </c>
      <c r="M32" s="66"/>
      <c r="N32" s="67"/>
      <c r="O32" s="67"/>
      <c r="P32" s="67"/>
      <c r="Q32" s="67"/>
      <c r="R32" s="67"/>
      <c r="S32" s="67"/>
      <c r="T32" s="67">
        <v>35</v>
      </c>
      <c r="U32" s="67"/>
      <c r="V32" s="67"/>
      <c r="W32" s="67"/>
      <c r="X32" s="67"/>
      <c r="Y32" s="67"/>
      <c r="Z32" s="67"/>
      <c r="AA32" s="67"/>
      <c r="AB32" s="67"/>
      <c r="AC32" s="103"/>
      <c r="AD32" s="104"/>
      <c r="AE32" s="80"/>
      <c r="AF32" s="71">
        <f t="shared" si="0"/>
        <v>0</v>
      </c>
      <c r="AG32" s="8"/>
      <c r="AH32" s="67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5.75" customHeight="1">
      <c r="A33" s="1">
        <v>44733</v>
      </c>
      <c r="B33" s="86" t="s">
        <v>48</v>
      </c>
      <c r="C33" s="87" t="s">
        <v>80</v>
      </c>
      <c r="D33" s="4">
        <v>2215178663</v>
      </c>
      <c r="E33" s="6">
        <v>909.68</v>
      </c>
      <c r="F33" s="105">
        <v>44747</v>
      </c>
      <c r="G33" s="115"/>
      <c r="H33" s="6"/>
      <c r="I33" s="116"/>
      <c r="J33" s="79"/>
      <c r="K33" s="6"/>
      <c r="L33" s="115">
        <v>909.68</v>
      </c>
      <c r="M33" s="6">
        <v>909.68</v>
      </c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7"/>
      <c r="AD33" s="118"/>
      <c r="AE33" s="80"/>
      <c r="AF33" s="71">
        <f t="shared" si="0"/>
        <v>0</v>
      </c>
      <c r="AG33" s="8"/>
      <c r="AH33" s="116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5.75" customHeight="1">
      <c r="A34" s="1">
        <v>44733</v>
      </c>
      <c r="B34" s="77" t="s">
        <v>52</v>
      </c>
      <c r="C34" s="87" t="s">
        <v>80</v>
      </c>
      <c r="D34" s="76">
        <v>410150081</v>
      </c>
      <c r="E34" s="77">
        <v>52.5</v>
      </c>
      <c r="F34" s="105">
        <v>44747</v>
      </c>
      <c r="G34" s="101"/>
      <c r="H34" s="102"/>
      <c r="I34" s="67"/>
      <c r="J34" s="67"/>
      <c r="K34" s="82"/>
      <c r="L34" s="74">
        <v>52.5</v>
      </c>
      <c r="M34" s="66"/>
      <c r="N34" s="67">
        <v>52.5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103"/>
      <c r="AD34" s="104"/>
      <c r="AE34" s="119"/>
      <c r="AF34" s="71">
        <f t="shared" si="0"/>
        <v>0</v>
      </c>
      <c r="AG34" s="8"/>
      <c r="AH34" s="67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5.75" customHeight="1">
      <c r="A35" s="1">
        <v>44733</v>
      </c>
      <c r="B35" s="77" t="s">
        <v>53</v>
      </c>
      <c r="C35" s="87" t="s">
        <v>80</v>
      </c>
      <c r="D35" s="4">
        <v>71030858</v>
      </c>
      <c r="E35" s="5">
        <v>55.74</v>
      </c>
      <c r="F35" s="105">
        <v>44747</v>
      </c>
      <c r="G35" s="101"/>
      <c r="H35" s="102"/>
      <c r="I35" s="67"/>
      <c r="J35" s="67"/>
      <c r="K35" s="82"/>
      <c r="L35" s="74">
        <v>55.74</v>
      </c>
      <c r="M35" s="66">
        <v>55.74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103"/>
      <c r="AD35" s="104"/>
      <c r="AE35" s="119"/>
      <c r="AF35" s="71">
        <f t="shared" si="0"/>
        <v>0</v>
      </c>
      <c r="AG35" s="8"/>
      <c r="AH35" s="67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5.75" customHeight="1">
      <c r="A36" s="1">
        <v>44733</v>
      </c>
      <c r="B36" s="77" t="s">
        <v>54</v>
      </c>
      <c r="C36" s="87" t="s">
        <v>80</v>
      </c>
      <c r="D36" s="77" t="s">
        <v>81</v>
      </c>
      <c r="E36" s="5">
        <v>345.88</v>
      </c>
      <c r="F36" s="105">
        <v>44747</v>
      </c>
      <c r="G36" s="101"/>
      <c r="H36" s="102"/>
      <c r="I36" s="67"/>
      <c r="J36" s="67"/>
      <c r="K36" s="82"/>
      <c r="L36" s="74">
        <v>345.88</v>
      </c>
      <c r="M36" s="66">
        <v>345.88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103"/>
      <c r="AD36" s="104"/>
      <c r="AE36" s="119"/>
      <c r="AF36" s="71">
        <f t="shared" si="0"/>
        <v>0</v>
      </c>
      <c r="AG36" s="8"/>
      <c r="AH36" s="67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5.75" customHeight="1">
      <c r="A37" s="56">
        <v>44733</v>
      </c>
      <c r="B37" s="77" t="s">
        <v>82</v>
      </c>
      <c r="C37" s="87" t="s">
        <v>80</v>
      </c>
      <c r="D37" s="76">
        <v>480419158</v>
      </c>
      <c r="E37" s="77">
        <v>19.95</v>
      </c>
      <c r="F37" s="105">
        <v>44747</v>
      </c>
      <c r="G37" s="101"/>
      <c r="H37" s="102"/>
      <c r="I37" s="67"/>
      <c r="J37" s="67"/>
      <c r="K37" s="82"/>
      <c r="L37" s="74">
        <v>19.95</v>
      </c>
      <c r="M37" s="66"/>
      <c r="N37" s="67"/>
      <c r="O37" s="67"/>
      <c r="P37" s="67"/>
      <c r="Q37" s="67" t="s">
        <v>83</v>
      </c>
      <c r="R37" s="67"/>
      <c r="S37" s="67"/>
      <c r="T37" s="67"/>
      <c r="U37" s="67"/>
      <c r="V37" s="67">
        <f>8.29+8.33</f>
        <v>16.619999999999997</v>
      </c>
      <c r="W37" s="67"/>
      <c r="X37" s="67"/>
      <c r="Y37" s="67"/>
      <c r="Z37" s="67"/>
      <c r="AA37" s="67"/>
      <c r="AB37" s="67"/>
      <c r="AC37" s="103"/>
      <c r="AD37" s="104">
        <v>3.33</v>
      </c>
      <c r="AE37" s="119" t="s">
        <v>84</v>
      </c>
      <c r="AF37" s="71">
        <f t="shared" si="0"/>
        <v>0</v>
      </c>
      <c r="AG37" s="8"/>
      <c r="AH37" s="67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5.75" customHeight="1">
      <c r="A38" s="56">
        <v>44733</v>
      </c>
      <c r="B38" s="77" t="s">
        <v>70</v>
      </c>
      <c r="C38" s="120" t="s">
        <v>85</v>
      </c>
      <c r="D38" s="76">
        <v>118923116</v>
      </c>
      <c r="E38" s="77">
        <v>183</v>
      </c>
      <c r="F38" s="105">
        <v>44747</v>
      </c>
      <c r="G38" s="101"/>
      <c r="H38" s="102"/>
      <c r="I38" s="67"/>
      <c r="J38" s="67"/>
      <c r="K38" s="82"/>
      <c r="L38" s="74">
        <v>183</v>
      </c>
      <c r="M38" s="66"/>
      <c r="N38" s="67"/>
      <c r="O38" s="67"/>
      <c r="P38" s="67"/>
      <c r="Q38" s="67"/>
      <c r="R38" s="67"/>
      <c r="S38" s="67"/>
      <c r="T38" s="67">
        <v>183</v>
      </c>
      <c r="U38" s="67"/>
      <c r="V38" s="67"/>
      <c r="W38" s="67"/>
      <c r="X38" s="67"/>
      <c r="Y38" s="67"/>
      <c r="Z38" s="67"/>
      <c r="AA38" s="67"/>
      <c r="AB38" s="67"/>
      <c r="AC38" s="103"/>
      <c r="AD38" s="104"/>
      <c r="AE38" s="119"/>
      <c r="AF38" s="71">
        <f t="shared" si="0"/>
        <v>0</v>
      </c>
      <c r="AG38" s="8"/>
      <c r="AH38" s="67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5.75" customHeight="1">
      <c r="A39" s="56">
        <v>44733</v>
      </c>
      <c r="B39" s="77" t="s">
        <v>44</v>
      </c>
      <c r="C39" s="120" t="s">
        <v>86</v>
      </c>
      <c r="D39" s="76">
        <v>505029345</v>
      </c>
      <c r="E39" s="77">
        <v>470.4</v>
      </c>
      <c r="F39" s="105">
        <v>44747</v>
      </c>
      <c r="G39" s="101"/>
      <c r="H39" s="102"/>
      <c r="I39" s="67"/>
      <c r="J39" s="67"/>
      <c r="K39" s="82"/>
      <c r="L39" s="74">
        <v>470.4</v>
      </c>
      <c r="M39" s="66"/>
      <c r="N39" s="67"/>
      <c r="O39" s="67">
        <v>392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103"/>
      <c r="AD39" s="104">
        <v>78.400000000000006</v>
      </c>
      <c r="AE39" s="80" t="s">
        <v>45</v>
      </c>
      <c r="AF39" s="71">
        <f t="shared" si="0"/>
        <v>0</v>
      </c>
      <c r="AG39" s="8"/>
      <c r="AH39" s="67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5.75" customHeight="1">
      <c r="A40" s="56">
        <v>44742</v>
      </c>
      <c r="B40" s="77" t="s">
        <v>87</v>
      </c>
      <c r="C40" s="120" t="s">
        <v>88</v>
      </c>
      <c r="D40" s="76" t="s">
        <v>89</v>
      </c>
      <c r="E40" s="77">
        <v>18</v>
      </c>
      <c r="F40" s="105">
        <v>44742</v>
      </c>
      <c r="G40" s="101"/>
      <c r="H40" s="102"/>
      <c r="I40" s="67"/>
      <c r="J40" s="67"/>
      <c r="K40" s="82"/>
      <c r="L40" s="74">
        <v>18</v>
      </c>
      <c r="M40" s="66"/>
      <c r="N40" s="67"/>
      <c r="O40" s="67"/>
      <c r="P40" s="67"/>
      <c r="Q40" s="67">
        <v>18</v>
      </c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103"/>
      <c r="AD40" s="104"/>
      <c r="AE40" s="119"/>
      <c r="AF40" s="71">
        <f t="shared" si="0"/>
        <v>0</v>
      </c>
      <c r="AG40" s="8"/>
      <c r="AH40" s="67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5.75" customHeight="1">
      <c r="A41" s="56"/>
      <c r="B41" s="77"/>
      <c r="C41" s="120"/>
      <c r="D41" s="76"/>
      <c r="E41" s="77"/>
      <c r="F41" s="105"/>
      <c r="G41" s="101"/>
      <c r="H41" s="102"/>
      <c r="I41" s="67"/>
      <c r="J41" s="67"/>
      <c r="K41" s="82"/>
      <c r="L41" s="74"/>
      <c r="M41" s="66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103"/>
      <c r="AD41" s="104"/>
      <c r="AE41" s="80"/>
      <c r="AF41" s="71">
        <f t="shared" si="0"/>
        <v>0</v>
      </c>
      <c r="AG41" s="8"/>
      <c r="AH41" s="67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5.75" customHeight="1">
      <c r="A42" s="56"/>
      <c r="B42" s="77"/>
      <c r="C42" s="120"/>
      <c r="D42" s="76"/>
      <c r="E42" s="77"/>
      <c r="F42" s="105"/>
      <c r="G42" s="101"/>
      <c r="H42" s="102"/>
      <c r="I42" s="67"/>
      <c r="J42" s="67"/>
      <c r="K42" s="82"/>
      <c r="L42" s="74"/>
      <c r="M42" s="66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103"/>
      <c r="AD42" s="104"/>
      <c r="AE42" s="80"/>
      <c r="AF42" s="71">
        <f t="shared" si="0"/>
        <v>0</v>
      </c>
      <c r="AG42" s="8"/>
      <c r="AH42" s="67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5.75" customHeight="1">
      <c r="A43" s="56"/>
      <c r="B43" s="77"/>
      <c r="C43" s="121"/>
      <c r="D43" s="76"/>
      <c r="E43" s="77"/>
      <c r="F43" s="105"/>
      <c r="G43" s="101"/>
      <c r="H43" s="102"/>
      <c r="I43" s="67"/>
      <c r="J43" s="67"/>
      <c r="K43" s="82"/>
      <c r="L43" s="74"/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103"/>
      <c r="AD43" s="104"/>
      <c r="AE43" s="80"/>
      <c r="AF43" s="71">
        <f t="shared" si="0"/>
        <v>0</v>
      </c>
      <c r="AG43" s="8"/>
      <c r="AH43" s="67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5.75" customHeight="1">
      <c r="A44" s="56"/>
      <c r="B44" s="82"/>
      <c r="C44" s="121"/>
      <c r="D44" s="76"/>
      <c r="E44" s="60"/>
      <c r="F44" s="105"/>
      <c r="G44" s="101"/>
      <c r="H44" s="102"/>
      <c r="I44" s="67"/>
      <c r="J44" s="67"/>
      <c r="K44" s="82"/>
      <c r="L44" s="74"/>
      <c r="M44" s="66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103"/>
      <c r="AD44" s="104"/>
      <c r="AE44" s="80"/>
      <c r="AF44" s="71">
        <f t="shared" si="0"/>
        <v>0</v>
      </c>
      <c r="AG44" s="8"/>
      <c r="AH44" s="67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.75" customHeight="1">
      <c r="A45" s="56"/>
      <c r="B45" s="82"/>
      <c r="C45" s="121"/>
      <c r="D45" s="76"/>
      <c r="E45" s="60"/>
      <c r="F45" s="105"/>
      <c r="G45" s="101"/>
      <c r="H45" s="102"/>
      <c r="I45" s="67"/>
      <c r="J45" s="67"/>
      <c r="K45" s="82"/>
      <c r="L45" s="74"/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103"/>
      <c r="AD45" s="104"/>
      <c r="AE45" s="80"/>
      <c r="AF45" s="71">
        <f t="shared" si="0"/>
        <v>0</v>
      </c>
      <c r="AG45" s="8"/>
      <c r="AH45" s="67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5.75" customHeight="1">
      <c r="A46" s="122"/>
      <c r="B46" s="123"/>
      <c r="C46" s="124"/>
      <c r="D46" s="125"/>
      <c r="E46" s="126"/>
      <c r="F46" s="127"/>
      <c r="G46" s="128"/>
      <c r="H46" s="129"/>
      <c r="I46" s="130"/>
      <c r="J46" s="130"/>
      <c r="K46" s="123"/>
      <c r="L46" s="131"/>
      <c r="M46" s="132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3"/>
      <c r="AD46" s="134"/>
      <c r="AE46" s="80"/>
      <c r="AF46" s="71">
        <f t="shared" si="0"/>
        <v>0</v>
      </c>
      <c r="AG46" s="8"/>
      <c r="AH46" s="130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5.75" customHeight="1">
      <c r="A47" s="135">
        <v>42916</v>
      </c>
      <c r="B47" s="136" t="s">
        <v>90</v>
      </c>
      <c r="C47" s="137"/>
      <c r="D47" s="138"/>
      <c r="E47" s="139"/>
      <c r="F47" s="140"/>
      <c r="G47" s="141">
        <f t="shared" ref="G47:AB47" si="1">SUM(G5:G46)</f>
        <v>34928.769999999997</v>
      </c>
      <c r="H47" s="142">
        <f t="shared" si="1"/>
        <v>22702.5</v>
      </c>
      <c r="I47" s="143">
        <f t="shared" si="1"/>
        <v>0</v>
      </c>
      <c r="J47" s="143">
        <f t="shared" si="1"/>
        <v>2645</v>
      </c>
      <c r="K47" s="144">
        <f t="shared" si="1"/>
        <v>330.67</v>
      </c>
      <c r="L47" s="145">
        <f t="shared" si="1"/>
        <v>10649.949999999999</v>
      </c>
      <c r="M47" s="144">
        <f t="shared" si="1"/>
        <v>4259.57</v>
      </c>
      <c r="N47" s="144">
        <f t="shared" si="1"/>
        <v>823</v>
      </c>
      <c r="O47" s="144">
        <f t="shared" si="1"/>
        <v>1618</v>
      </c>
      <c r="P47" s="144">
        <f t="shared" si="1"/>
        <v>260</v>
      </c>
      <c r="Q47" s="144">
        <f t="shared" si="1"/>
        <v>18</v>
      </c>
      <c r="R47" s="144">
        <f t="shared" si="1"/>
        <v>290</v>
      </c>
      <c r="S47" s="144">
        <f t="shared" si="1"/>
        <v>1294.97</v>
      </c>
      <c r="T47" s="144">
        <f t="shared" si="1"/>
        <v>578.26</v>
      </c>
      <c r="U47" s="144">
        <f t="shared" si="1"/>
        <v>0</v>
      </c>
      <c r="V47" s="144">
        <f t="shared" si="1"/>
        <v>16.619999999999997</v>
      </c>
      <c r="W47" s="144">
        <f t="shared" si="1"/>
        <v>0</v>
      </c>
      <c r="X47" s="144">
        <f t="shared" si="1"/>
        <v>0</v>
      </c>
      <c r="Y47" s="144">
        <f t="shared" si="1"/>
        <v>750</v>
      </c>
      <c r="Z47" s="143">
        <f t="shared" si="1"/>
        <v>0</v>
      </c>
      <c r="AA47" s="143">
        <f t="shared" si="1"/>
        <v>85.5</v>
      </c>
      <c r="AB47" s="143">
        <f t="shared" si="1"/>
        <v>0</v>
      </c>
      <c r="AC47" s="146"/>
      <c r="AD47" s="147">
        <f>SUM(AD5:AD46)</f>
        <v>656.03000000000009</v>
      </c>
      <c r="AE47" s="147"/>
      <c r="AF47" s="71">
        <f t="shared" si="0"/>
        <v>0</v>
      </c>
      <c r="AG47" s="8"/>
      <c r="AH47" s="143">
        <f>SUM(AH5:AH46)</f>
        <v>0</v>
      </c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5.75" customHeight="1">
      <c r="A48" s="41">
        <v>42916</v>
      </c>
      <c r="B48" s="42" t="s">
        <v>91</v>
      </c>
      <c r="C48" s="43"/>
      <c r="D48" s="148"/>
      <c r="E48" s="149"/>
      <c r="F48" s="150"/>
      <c r="G48" s="151">
        <f>SUM(H48:K48)</f>
        <v>25678.17</v>
      </c>
      <c r="H48" s="152">
        <f t="shared" ref="H48:K48" si="2">SUM(H6:H46)</f>
        <v>22702.5</v>
      </c>
      <c r="I48" s="153">
        <f t="shared" si="2"/>
        <v>0</v>
      </c>
      <c r="J48" s="153">
        <f t="shared" si="2"/>
        <v>2645</v>
      </c>
      <c r="K48" s="154">
        <f t="shared" si="2"/>
        <v>330.67</v>
      </c>
      <c r="L48" s="155">
        <f>SUM(M47:AD47)</f>
        <v>10649.95</v>
      </c>
      <c r="M48" s="156">
        <f t="shared" ref="M48:AD48" si="3">SUM(M4:M46)</f>
        <v>4259.57</v>
      </c>
      <c r="N48" s="157">
        <f t="shared" si="3"/>
        <v>823</v>
      </c>
      <c r="O48" s="157">
        <f t="shared" si="3"/>
        <v>1618</v>
      </c>
      <c r="P48" s="157">
        <f t="shared" si="3"/>
        <v>260</v>
      </c>
      <c r="Q48" s="157">
        <f t="shared" si="3"/>
        <v>18</v>
      </c>
      <c r="R48" s="157">
        <f t="shared" si="3"/>
        <v>290</v>
      </c>
      <c r="S48" s="157">
        <f t="shared" si="3"/>
        <v>1294.97</v>
      </c>
      <c r="T48" s="157">
        <f t="shared" si="3"/>
        <v>578.26</v>
      </c>
      <c r="U48" s="157">
        <f t="shared" si="3"/>
        <v>0</v>
      </c>
      <c r="V48" s="157">
        <f t="shared" si="3"/>
        <v>16.619999999999997</v>
      </c>
      <c r="W48" s="157">
        <f t="shared" si="3"/>
        <v>0</v>
      </c>
      <c r="X48" s="157">
        <f t="shared" si="3"/>
        <v>0</v>
      </c>
      <c r="Y48" s="157">
        <f t="shared" si="3"/>
        <v>750</v>
      </c>
      <c r="Z48" s="157">
        <f t="shared" si="3"/>
        <v>0</v>
      </c>
      <c r="AA48" s="157">
        <f t="shared" si="3"/>
        <v>85.5</v>
      </c>
      <c r="AB48" s="157">
        <f t="shared" si="3"/>
        <v>0</v>
      </c>
      <c r="AC48" s="158">
        <f t="shared" si="3"/>
        <v>0</v>
      </c>
      <c r="AD48" s="159">
        <f t="shared" si="3"/>
        <v>656.03000000000009</v>
      </c>
      <c r="AE48" s="160"/>
      <c r="AF48" s="71">
        <f t="shared" si="0"/>
        <v>0</v>
      </c>
      <c r="AG48" s="8"/>
      <c r="AH48" s="157">
        <f>SUM(AH6:AH46)</f>
        <v>0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1:52" ht="15.75" customHeight="1">
      <c r="A49" s="161">
        <v>42916</v>
      </c>
      <c r="B49" s="162" t="s">
        <v>92</v>
      </c>
      <c r="C49" s="163"/>
      <c r="D49" s="164"/>
      <c r="E49" s="165"/>
      <c r="F49" s="166" t="s">
        <v>93</v>
      </c>
      <c r="G49" s="167">
        <f>+G47+G48</f>
        <v>60606.939999999995</v>
      </c>
      <c r="H49" s="168">
        <f t="shared" ref="H49:AB49" si="4">H47</f>
        <v>22702.5</v>
      </c>
      <c r="I49" s="169">
        <f t="shared" si="4"/>
        <v>0</v>
      </c>
      <c r="J49" s="169">
        <f t="shared" si="4"/>
        <v>2645</v>
      </c>
      <c r="K49" s="162">
        <f t="shared" si="4"/>
        <v>330.67</v>
      </c>
      <c r="L49" s="170">
        <f t="shared" si="4"/>
        <v>10649.949999999999</v>
      </c>
      <c r="M49" s="162">
        <f t="shared" si="4"/>
        <v>4259.57</v>
      </c>
      <c r="N49" s="162">
        <f t="shared" si="4"/>
        <v>823</v>
      </c>
      <c r="O49" s="162">
        <f t="shared" si="4"/>
        <v>1618</v>
      </c>
      <c r="P49" s="162">
        <f t="shared" si="4"/>
        <v>260</v>
      </c>
      <c r="Q49" s="162">
        <f t="shared" si="4"/>
        <v>18</v>
      </c>
      <c r="R49" s="162">
        <f t="shared" si="4"/>
        <v>290</v>
      </c>
      <c r="S49" s="162">
        <f t="shared" si="4"/>
        <v>1294.97</v>
      </c>
      <c r="T49" s="162">
        <f t="shared" si="4"/>
        <v>578.26</v>
      </c>
      <c r="U49" s="162">
        <f t="shared" si="4"/>
        <v>0</v>
      </c>
      <c r="V49" s="162">
        <f t="shared" si="4"/>
        <v>16.619999999999997</v>
      </c>
      <c r="W49" s="162">
        <f t="shared" si="4"/>
        <v>0</v>
      </c>
      <c r="X49" s="162">
        <f t="shared" si="4"/>
        <v>0</v>
      </c>
      <c r="Y49" s="162">
        <f t="shared" si="4"/>
        <v>750</v>
      </c>
      <c r="Z49" s="169">
        <f t="shared" si="4"/>
        <v>0</v>
      </c>
      <c r="AA49" s="169">
        <f t="shared" si="4"/>
        <v>85.5</v>
      </c>
      <c r="AB49" s="169">
        <f t="shared" si="4"/>
        <v>0</v>
      </c>
      <c r="AC49" s="171"/>
      <c r="AD49" s="172">
        <f>AD47</f>
        <v>656.03000000000009</v>
      </c>
      <c r="AE49" s="172"/>
      <c r="AF49" s="71">
        <f t="shared" si="0"/>
        <v>0</v>
      </c>
      <c r="AG49" s="8"/>
      <c r="AH49" s="169">
        <f>+AH48+AH5</f>
        <v>0</v>
      </c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customHeight="1">
      <c r="A50" s="150"/>
      <c r="B50" s="42"/>
      <c r="C50" s="173"/>
      <c r="D50" s="148"/>
      <c r="E50" s="174"/>
      <c r="F50" s="150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7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customHeight="1">
      <c r="A51" s="175"/>
      <c r="B51" s="176"/>
      <c r="C51" s="177"/>
      <c r="D51" s="178"/>
      <c r="E51" s="42" t="s">
        <v>94</v>
      </c>
      <c r="F51" s="176"/>
      <c r="G51" s="176"/>
      <c r="H51" s="179">
        <f>SUM(I49:K49)</f>
        <v>2975.67</v>
      </c>
      <c r="I51" s="42"/>
      <c r="J51" s="42"/>
      <c r="K51" s="42"/>
      <c r="L51" s="42" t="s">
        <v>95</v>
      </c>
      <c r="M51" s="179">
        <f>SUM(N49:AD49)</f>
        <v>6390.38</v>
      </c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180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</row>
    <row r="52" spans="1:52" ht="15.75" customHeight="1">
      <c r="A52" s="150"/>
      <c r="B52" s="181"/>
      <c r="C52" s="182"/>
      <c r="D52" s="148"/>
      <c r="E52" s="174"/>
      <c r="F52" s="150"/>
      <c r="G52" s="42"/>
      <c r="H52" s="6"/>
      <c r="I52" s="6"/>
      <c r="J52" s="6"/>
      <c r="K52" s="6"/>
      <c r="L52" s="4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customHeight="1">
      <c r="A53" s="150"/>
      <c r="B53" s="183" t="s">
        <v>96</v>
      </c>
      <c r="C53" s="184"/>
      <c r="D53" s="185"/>
      <c r="E53" s="186"/>
      <c r="F53" s="185"/>
      <c r="G53" s="187">
        <f>G5</f>
        <v>34928.769999999997</v>
      </c>
      <c r="H53" s="6"/>
      <c r="I53" s="6" t="s">
        <v>97</v>
      </c>
      <c r="J53" s="188"/>
      <c r="K53" s="6"/>
      <c r="L53" s="189">
        <v>51994.14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7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customHeight="1">
      <c r="A54" s="150"/>
      <c r="B54" s="190" t="s">
        <v>98</v>
      </c>
      <c r="C54" s="184"/>
      <c r="D54" s="185"/>
      <c r="E54" s="186"/>
      <c r="F54" s="185"/>
      <c r="G54" s="191">
        <f>H51</f>
        <v>2975.67</v>
      </c>
      <c r="H54" s="6"/>
      <c r="I54" s="192" t="s">
        <v>99</v>
      </c>
      <c r="J54" s="188"/>
      <c r="K54" s="6"/>
      <c r="L54" s="193">
        <v>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customHeight="1">
      <c r="A55" s="1"/>
      <c r="B55" s="190" t="s">
        <v>100</v>
      </c>
      <c r="C55" s="184"/>
      <c r="D55" s="185"/>
      <c r="E55" s="186"/>
      <c r="F55" s="185"/>
      <c r="G55" s="187">
        <f>H47</f>
        <v>22702.5</v>
      </c>
      <c r="H55" s="6"/>
      <c r="I55" s="4"/>
      <c r="J55" s="188"/>
      <c r="K55" s="6"/>
      <c r="L55" s="194">
        <f>SUM(L53:L54)</f>
        <v>51994.14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7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customHeight="1">
      <c r="A56" s="1"/>
      <c r="B56" s="190"/>
      <c r="C56" s="184"/>
      <c r="G56" s="195">
        <f>SUM(G53:G55)</f>
        <v>60606.939999999995</v>
      </c>
      <c r="H56" s="6"/>
      <c r="I56" s="6" t="s">
        <v>101</v>
      </c>
      <c r="J56" s="6"/>
      <c r="K56" s="6"/>
      <c r="L56" s="189">
        <v>2037.15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7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customHeight="1">
      <c r="A57" s="1"/>
      <c r="B57" s="190" t="s">
        <v>102</v>
      </c>
      <c r="C57" s="184"/>
      <c r="G57" s="196">
        <f>M51</f>
        <v>6390.38</v>
      </c>
      <c r="H57" s="6"/>
      <c r="I57" s="6"/>
      <c r="J57" s="6"/>
      <c r="K57" s="6"/>
      <c r="L57" s="197">
        <f>L55-L56</f>
        <v>49956.99</v>
      </c>
      <c r="M57" s="19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7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customHeight="1">
      <c r="A58" s="1"/>
      <c r="B58" s="190" t="s">
        <v>103</v>
      </c>
      <c r="C58" s="184"/>
      <c r="D58" s="199"/>
      <c r="E58" s="200"/>
      <c r="F58" s="199"/>
      <c r="G58" s="196">
        <f>M49</f>
        <v>4259.57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7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.75" customHeight="1">
      <c r="A59" s="1"/>
      <c r="B59" s="183" t="s">
        <v>104</v>
      </c>
      <c r="C59" s="184"/>
      <c r="G59" s="201">
        <f>G56-G57-G58</f>
        <v>49956.99</v>
      </c>
      <c r="H59" s="6"/>
      <c r="I59" s="6"/>
      <c r="J59" s="6"/>
      <c r="K59" s="6"/>
      <c r="L59" s="198">
        <f>L57-G59</f>
        <v>0</v>
      </c>
      <c r="M59" s="6" t="s">
        <v>105</v>
      </c>
      <c r="N59" s="6"/>
      <c r="O59" s="6"/>
      <c r="P59" s="202"/>
      <c r="Q59" s="202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7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1:52" ht="15.75" customHeight="1">
      <c r="A60" s="1"/>
      <c r="B60" s="203"/>
      <c r="C60" s="204"/>
      <c r="D60" s="205"/>
      <c r="E60" s="206"/>
      <c r="F60" s="207"/>
      <c r="G60" s="20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7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2" ht="15.75" customHeight="1">
      <c r="A61" s="1"/>
      <c r="B61" s="203"/>
      <c r="C61" s="204"/>
      <c r="D61" s="205"/>
      <c r="E61" s="208"/>
      <c r="F61" s="207"/>
      <c r="G61" s="203"/>
      <c r="H61" s="6"/>
      <c r="I61" s="6"/>
      <c r="J61" s="6"/>
      <c r="K61" s="6"/>
      <c r="L61" s="6"/>
      <c r="M61" s="202" t="s">
        <v>106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7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customHeight="1">
      <c r="A62" s="1"/>
      <c r="B62" s="84"/>
      <c r="C62" s="204"/>
      <c r="D62" s="205"/>
      <c r="E62" s="208"/>
      <c r="F62" s="207"/>
      <c r="G62" s="20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7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customHeight="1">
      <c r="A63" s="1"/>
      <c r="B63" s="6"/>
      <c r="C63" s="3"/>
      <c r="D63" s="4"/>
      <c r="E63" s="5"/>
      <c r="F63" s="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7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ht="15.75" customHeight="1">
      <c r="A64" s="1"/>
      <c r="B64" s="6"/>
      <c r="C64" s="3"/>
      <c r="D64" s="4"/>
      <c r="E64" s="5"/>
      <c r="F64" s="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7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:52" ht="15.75" customHeight="1">
      <c r="A65" s="1"/>
      <c r="B65" s="6"/>
      <c r="C65" s="3"/>
      <c r="D65" s="4"/>
      <c r="E65" s="5"/>
      <c r="F65" s="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7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:52" ht="15.75" customHeight="1">
      <c r="A66" s="1"/>
      <c r="B66" s="6"/>
      <c r="C66" s="3"/>
      <c r="D66" s="4"/>
      <c r="E66" s="5"/>
      <c r="F66" s="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7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:52" ht="15.75" customHeight="1">
      <c r="A67" s="1"/>
      <c r="B67" s="6"/>
      <c r="C67" s="3"/>
      <c r="D67" s="4"/>
      <c r="E67" s="5"/>
      <c r="F67" s="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7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  <row r="68" spans="1:52" ht="15.75" customHeight="1">
      <c r="A68" s="1"/>
      <c r="B68" s="6"/>
      <c r="C68" s="3"/>
      <c r="D68" s="4"/>
      <c r="E68" s="5"/>
      <c r="F68" s="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7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52" ht="15.75" customHeight="1">
      <c r="A69" s="1"/>
      <c r="B69" s="6"/>
      <c r="C69" s="3"/>
      <c r="D69" s="4"/>
      <c r="E69" s="5"/>
      <c r="F69" s="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7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ht="15.75" customHeight="1">
      <c r="A70" s="1"/>
      <c r="B70" s="6"/>
      <c r="C70" s="3"/>
      <c r="D70" s="4"/>
      <c r="E70" s="5"/>
      <c r="F70" s="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7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</row>
    <row r="71" spans="1:52" ht="15.75" customHeight="1">
      <c r="A71" s="1"/>
      <c r="B71" s="6"/>
      <c r="C71" s="3"/>
      <c r="D71" s="4"/>
      <c r="E71" s="5"/>
      <c r="F71" s="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7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</row>
    <row r="72" spans="1:52" ht="15.75" customHeight="1">
      <c r="A72" s="1"/>
      <c r="B72" s="6"/>
      <c r="C72" s="3"/>
      <c r="D72" s="4"/>
      <c r="E72" s="5"/>
      <c r="F72" s="1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7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1:52" ht="15.75" customHeight="1">
      <c r="A73" s="1"/>
      <c r="B73" s="6"/>
      <c r="C73" s="3"/>
      <c r="D73" s="4"/>
      <c r="E73" s="5"/>
      <c r="F73" s="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7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52" ht="15.75" customHeight="1">
      <c r="A74" s="1"/>
      <c r="B74" s="6"/>
      <c r="C74" s="3"/>
      <c r="D74" s="4"/>
      <c r="E74" s="5"/>
      <c r="F74" s="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7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52" ht="15.75" customHeight="1">
      <c r="A75" s="1"/>
      <c r="B75" s="6"/>
      <c r="C75" s="3"/>
      <c r="D75" s="4"/>
      <c r="E75" s="5"/>
      <c r="F75" s="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7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52" ht="15.75" customHeight="1">
      <c r="A76" s="1"/>
      <c r="B76" s="6"/>
      <c r="C76" s="3"/>
      <c r="D76" s="4"/>
      <c r="E76" s="5"/>
      <c r="F76" s="1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7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</row>
    <row r="77" spans="1:52" ht="15.75" customHeight="1">
      <c r="A77" s="1"/>
      <c r="B77" s="6"/>
      <c r="C77" s="3"/>
      <c r="D77" s="4"/>
      <c r="E77" s="5"/>
      <c r="F77" s="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7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ht="15.75" customHeight="1">
      <c r="A78" s="1"/>
      <c r="B78" s="6"/>
      <c r="C78" s="3"/>
      <c r="D78" s="4"/>
      <c r="E78" s="5"/>
      <c r="F78" s="1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7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</row>
    <row r="79" spans="1:52" ht="15.75" customHeight="1">
      <c r="A79" s="1"/>
      <c r="B79" s="6"/>
      <c r="C79" s="3"/>
      <c r="D79" s="4"/>
      <c r="E79" s="5"/>
      <c r="F79" s="1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7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</row>
    <row r="80" spans="1:52" ht="15.75" customHeight="1">
      <c r="A80" s="1"/>
      <c r="B80" s="6"/>
      <c r="C80" s="3"/>
      <c r="D80" s="4"/>
      <c r="E80" s="5"/>
      <c r="F80" s="1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7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</row>
    <row r="81" spans="1:52" ht="15.75" customHeight="1">
      <c r="A81" s="1"/>
      <c r="B81" s="6"/>
      <c r="C81" s="3"/>
      <c r="D81" s="4"/>
      <c r="E81" s="5"/>
      <c r="F81" s="1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7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 ht="15.75" customHeight="1">
      <c r="A82" s="1"/>
      <c r="B82" s="6"/>
      <c r="C82" s="3"/>
      <c r="D82" s="4"/>
      <c r="E82" s="5"/>
      <c r="F82" s="1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7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1:52" ht="15.75" customHeight="1">
      <c r="A83" s="1"/>
      <c r="B83" s="6"/>
      <c r="C83" s="3"/>
      <c r="D83" s="4"/>
      <c r="E83" s="5"/>
      <c r="F83" s="1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7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 ht="15.75" customHeight="1">
      <c r="A84" s="1"/>
      <c r="B84" s="6"/>
      <c r="C84" s="3"/>
      <c r="D84" s="4"/>
      <c r="E84" s="5"/>
      <c r="F84" s="1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7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</row>
    <row r="85" spans="1:52" ht="15.75" customHeight="1">
      <c r="A85" s="1"/>
      <c r="B85" s="6"/>
      <c r="C85" s="3"/>
      <c r="D85" s="4"/>
      <c r="E85" s="5"/>
      <c r="F85" s="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7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ht="15.75" customHeight="1">
      <c r="A86" s="1"/>
      <c r="B86" s="6"/>
      <c r="C86" s="3"/>
      <c r="D86" s="4"/>
      <c r="E86" s="5"/>
      <c r="F86" s="1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7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</row>
    <row r="87" spans="1:52" ht="15.75" customHeight="1">
      <c r="A87" s="1"/>
      <c r="B87" s="6"/>
      <c r="C87" s="3"/>
      <c r="D87" s="4"/>
      <c r="E87" s="5"/>
      <c r="F87" s="1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7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</row>
    <row r="88" spans="1:52" ht="15.75" customHeight="1">
      <c r="A88" s="1"/>
      <c r="B88" s="6"/>
      <c r="C88" s="3"/>
      <c r="D88" s="4"/>
      <c r="E88" s="5"/>
      <c r="F88" s="1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7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</row>
    <row r="89" spans="1:52" ht="15.75" customHeight="1">
      <c r="A89" s="1"/>
      <c r="B89" s="6"/>
      <c r="C89" s="3"/>
      <c r="D89" s="4"/>
      <c r="E89" s="5"/>
      <c r="F89" s="1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7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</row>
    <row r="90" spans="1:52" ht="15.75" customHeight="1">
      <c r="A90" s="1"/>
      <c r="B90" s="6"/>
      <c r="C90" s="3"/>
      <c r="D90" s="4"/>
      <c r="E90" s="5"/>
      <c r="F90" s="1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7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</row>
    <row r="91" spans="1:52" ht="15.75" customHeight="1">
      <c r="A91" s="1"/>
      <c r="B91" s="6"/>
      <c r="C91" s="3"/>
      <c r="D91" s="4"/>
      <c r="E91" s="5"/>
      <c r="F91" s="1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7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</row>
    <row r="92" spans="1:52" ht="15.75" customHeight="1">
      <c r="A92" s="1"/>
      <c r="B92" s="6"/>
      <c r="C92" s="3"/>
      <c r="D92" s="4"/>
      <c r="E92" s="5"/>
      <c r="F92" s="1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7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</row>
    <row r="93" spans="1:52" ht="15.75" customHeight="1">
      <c r="A93" s="1"/>
      <c r="B93" s="6"/>
      <c r="C93" s="3"/>
      <c r="D93" s="4"/>
      <c r="E93" s="5"/>
      <c r="F93" s="1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7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1:52" ht="15.75" customHeight="1">
      <c r="A94" s="1"/>
      <c r="B94" s="6"/>
      <c r="C94" s="3"/>
      <c r="D94" s="4"/>
      <c r="E94" s="5"/>
      <c r="F94" s="1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</row>
    <row r="95" spans="1:52" ht="15.75" customHeight="1">
      <c r="A95" s="1"/>
      <c r="B95" s="6"/>
      <c r="C95" s="3"/>
      <c r="D95" s="4"/>
      <c r="E95" s="5"/>
      <c r="F95" s="1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7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 ht="15.75" customHeight="1">
      <c r="A96" s="1"/>
      <c r="B96" s="6"/>
      <c r="C96" s="3"/>
      <c r="D96" s="4"/>
      <c r="E96" s="5"/>
      <c r="F96" s="1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7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</row>
    <row r="97" spans="1:52" ht="15.75" customHeight="1">
      <c r="A97" s="1"/>
      <c r="B97" s="6"/>
      <c r="C97" s="3"/>
      <c r="D97" s="4"/>
      <c r="E97" s="5"/>
      <c r="F97" s="1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7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</row>
    <row r="98" spans="1:52" ht="15.75" customHeight="1">
      <c r="A98" s="1"/>
      <c r="B98" s="6"/>
      <c r="C98" s="3"/>
      <c r="D98" s="4"/>
      <c r="E98" s="5"/>
      <c r="F98" s="1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7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</row>
    <row r="99" spans="1:52" ht="15.75" customHeight="1">
      <c r="A99" s="1"/>
      <c r="B99" s="6"/>
      <c r="C99" s="3"/>
      <c r="D99" s="4"/>
      <c r="E99" s="5"/>
      <c r="F99" s="1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7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</row>
    <row r="100" spans="1:52" ht="15.75" customHeight="1">
      <c r="A100" s="1"/>
      <c r="B100" s="6"/>
      <c r="C100" s="3"/>
      <c r="D100" s="4"/>
      <c r="E100" s="5"/>
      <c r="F100" s="1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7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</row>
    <row r="101" spans="1:52" ht="15.75" customHeight="1">
      <c r="A101" s="1"/>
      <c r="B101" s="6"/>
      <c r="C101" s="3"/>
      <c r="D101" s="4"/>
      <c r="E101" s="5"/>
      <c r="F101" s="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</row>
    <row r="102" spans="1:52" ht="15.75" customHeight="1">
      <c r="A102" s="1"/>
      <c r="B102" s="6"/>
      <c r="C102" s="3"/>
      <c r="D102" s="4"/>
      <c r="E102" s="5"/>
      <c r="F102" s="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7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</row>
    <row r="103" spans="1:52" ht="15.75" customHeight="1">
      <c r="A103" s="1"/>
      <c r="B103" s="6"/>
      <c r="C103" s="3"/>
      <c r="D103" s="4"/>
      <c r="E103" s="5"/>
      <c r="F103" s="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7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</row>
    <row r="104" spans="1:52" ht="15.75" customHeight="1">
      <c r="A104" s="1"/>
      <c r="B104" s="6"/>
      <c r="C104" s="3"/>
      <c r="D104" s="4"/>
      <c r="E104" s="5"/>
      <c r="F104" s="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7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</row>
    <row r="105" spans="1:52" ht="15.75" customHeight="1">
      <c r="A105" s="1"/>
      <c r="B105" s="6"/>
      <c r="C105" s="3"/>
      <c r="D105" s="4"/>
      <c r="E105" s="5"/>
      <c r="F105" s="1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7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</row>
    <row r="106" spans="1:52" ht="15.75" customHeight="1">
      <c r="A106" s="1"/>
      <c r="B106" s="6"/>
      <c r="C106" s="3"/>
      <c r="D106" s="4"/>
      <c r="E106" s="5"/>
      <c r="F106" s="1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7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</row>
    <row r="107" spans="1:52" ht="15.75" customHeight="1">
      <c r="A107" s="1"/>
      <c r="B107" s="6"/>
      <c r="C107" s="3"/>
      <c r="D107" s="4"/>
      <c r="E107" s="5"/>
      <c r="F107" s="1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7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</row>
    <row r="108" spans="1:52" ht="15.75" customHeight="1">
      <c r="A108" s="1"/>
      <c r="B108" s="6"/>
      <c r="C108" s="3"/>
      <c r="D108" s="4"/>
      <c r="E108" s="5"/>
      <c r="F108" s="1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7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</row>
    <row r="109" spans="1:52" ht="15.75" customHeight="1">
      <c r="A109" s="1"/>
      <c r="B109" s="6"/>
      <c r="C109" s="3"/>
      <c r="D109" s="4"/>
      <c r="E109" s="5"/>
      <c r="F109" s="1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7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</row>
    <row r="110" spans="1:52" ht="15.75" customHeight="1">
      <c r="A110" s="1"/>
      <c r="B110" s="6"/>
      <c r="C110" s="3"/>
      <c r="D110" s="4"/>
      <c r="E110" s="5"/>
      <c r="F110" s="1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7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</row>
    <row r="111" spans="1:52" ht="15.75" customHeight="1">
      <c r="A111" s="1"/>
      <c r="B111" s="6"/>
      <c r="C111" s="3"/>
      <c r="D111" s="4"/>
      <c r="E111" s="5"/>
      <c r="F111" s="1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7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</row>
    <row r="112" spans="1:52" ht="15.75" customHeight="1">
      <c r="A112" s="1"/>
      <c r="B112" s="6"/>
      <c r="C112" s="3"/>
      <c r="D112" s="4"/>
      <c r="E112" s="5"/>
      <c r="F112" s="1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7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</row>
    <row r="113" spans="1:52" ht="15.75" customHeight="1">
      <c r="A113" s="1"/>
      <c r="B113" s="6"/>
      <c r="C113" s="3"/>
      <c r="D113" s="4"/>
      <c r="E113" s="5"/>
      <c r="F113" s="1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7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</row>
    <row r="114" spans="1:52" ht="15.75" customHeight="1">
      <c r="A114" s="1"/>
      <c r="B114" s="6"/>
      <c r="C114" s="3"/>
      <c r="D114" s="4"/>
      <c r="E114" s="5"/>
      <c r="F114" s="1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7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</row>
    <row r="115" spans="1:52" ht="15.75" customHeight="1">
      <c r="A115" s="1"/>
      <c r="B115" s="6"/>
      <c r="C115" s="3"/>
      <c r="D115" s="4"/>
      <c r="E115" s="5"/>
      <c r="F115" s="1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7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</row>
    <row r="116" spans="1:52" ht="15.75" customHeight="1">
      <c r="A116" s="1"/>
      <c r="B116" s="6"/>
      <c r="C116" s="3"/>
      <c r="D116" s="4"/>
      <c r="E116" s="5"/>
      <c r="F116" s="1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7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</row>
    <row r="117" spans="1:52" ht="15.75" customHeight="1">
      <c r="A117" s="1"/>
      <c r="B117" s="6"/>
      <c r="C117" s="3"/>
      <c r="D117" s="4"/>
      <c r="E117" s="5"/>
      <c r="F117" s="1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7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</row>
    <row r="118" spans="1:52" ht="15.75" customHeight="1">
      <c r="A118" s="1"/>
      <c r="B118" s="6"/>
      <c r="C118" s="3"/>
      <c r="D118" s="4"/>
      <c r="E118" s="5"/>
      <c r="F118" s="1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7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</row>
    <row r="119" spans="1:52" ht="15.75" customHeight="1">
      <c r="A119" s="1"/>
      <c r="B119" s="6"/>
      <c r="C119" s="3"/>
      <c r="D119" s="4"/>
      <c r="E119" s="5"/>
      <c r="F119" s="1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7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</row>
    <row r="120" spans="1:52" ht="15.75" customHeight="1">
      <c r="A120" s="1"/>
      <c r="B120" s="6"/>
      <c r="C120" s="3"/>
      <c r="D120" s="4"/>
      <c r="E120" s="5"/>
      <c r="F120" s="1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7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</row>
    <row r="121" spans="1:52" ht="15.75" customHeight="1">
      <c r="A121" s="1"/>
      <c r="B121" s="6"/>
      <c r="C121" s="3"/>
      <c r="D121" s="4"/>
      <c r="E121" s="5"/>
      <c r="F121" s="1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7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</row>
    <row r="122" spans="1:52" ht="15.75" customHeight="1">
      <c r="A122" s="1"/>
      <c r="B122" s="6"/>
      <c r="C122" s="3"/>
      <c r="D122" s="4"/>
      <c r="E122" s="5"/>
      <c r="F122" s="1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7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</row>
    <row r="123" spans="1:52" ht="15.75" customHeight="1">
      <c r="A123" s="1"/>
      <c r="B123" s="6"/>
      <c r="C123" s="3"/>
      <c r="D123" s="4"/>
      <c r="E123" s="5"/>
      <c r="F123" s="1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7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</row>
    <row r="124" spans="1:52" ht="15.75" customHeight="1">
      <c r="A124" s="1"/>
      <c r="B124" s="6"/>
      <c r="C124" s="3"/>
      <c r="D124" s="4"/>
      <c r="E124" s="5"/>
      <c r="F124" s="1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7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</row>
    <row r="125" spans="1:52" ht="15.75" customHeight="1">
      <c r="A125" s="1"/>
      <c r="B125" s="6"/>
      <c r="C125" s="3"/>
      <c r="D125" s="4"/>
      <c r="E125" s="5"/>
      <c r="F125" s="1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7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</row>
    <row r="126" spans="1:52" ht="15.75" customHeight="1">
      <c r="A126" s="1"/>
      <c r="B126" s="6"/>
      <c r="C126" s="3"/>
      <c r="D126" s="4"/>
      <c r="E126" s="5"/>
      <c r="F126" s="1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7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</row>
    <row r="127" spans="1:52" ht="15.75" customHeight="1">
      <c r="A127" s="1"/>
      <c r="B127" s="6"/>
      <c r="C127" s="3"/>
      <c r="D127" s="4"/>
      <c r="E127" s="5"/>
      <c r="F127" s="1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7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</row>
    <row r="128" spans="1:52" ht="15.75" customHeight="1">
      <c r="A128" s="1"/>
      <c r="B128" s="6"/>
      <c r="C128" s="3"/>
      <c r="D128" s="4"/>
      <c r="E128" s="5"/>
      <c r="F128" s="1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7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</row>
    <row r="129" spans="1:52" ht="15.75" customHeight="1">
      <c r="A129" s="1"/>
      <c r="B129" s="6"/>
      <c r="C129" s="3"/>
      <c r="D129" s="4"/>
      <c r="E129" s="5"/>
      <c r="F129" s="1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7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</row>
    <row r="130" spans="1:52" ht="15.75" customHeight="1">
      <c r="A130" s="1"/>
      <c r="B130" s="6"/>
      <c r="C130" s="3"/>
      <c r="D130" s="4"/>
      <c r="E130" s="5"/>
      <c r="F130" s="1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7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</row>
    <row r="131" spans="1:52" ht="15.75" customHeight="1">
      <c r="A131" s="1"/>
      <c r="B131" s="6"/>
      <c r="C131" s="3"/>
      <c r="D131" s="4"/>
      <c r="E131" s="5"/>
      <c r="F131" s="1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7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</row>
    <row r="132" spans="1:52" ht="15.75" customHeight="1">
      <c r="A132" s="1"/>
      <c r="B132" s="6"/>
      <c r="C132" s="3"/>
      <c r="D132" s="4"/>
      <c r="E132" s="5"/>
      <c r="F132" s="1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7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</row>
    <row r="133" spans="1:52" ht="15.75" customHeight="1">
      <c r="A133" s="1"/>
      <c r="B133" s="6"/>
      <c r="C133" s="3"/>
      <c r="D133" s="4"/>
      <c r="E133" s="5"/>
      <c r="F133" s="1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7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</row>
    <row r="134" spans="1:52" ht="15.75" customHeight="1">
      <c r="A134" s="1"/>
      <c r="B134" s="6"/>
      <c r="C134" s="3"/>
      <c r="D134" s="4"/>
      <c r="E134" s="5"/>
      <c r="F134" s="1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7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</row>
    <row r="135" spans="1:52" ht="15.75" customHeight="1">
      <c r="A135" s="1"/>
      <c r="B135" s="6"/>
      <c r="C135" s="3"/>
      <c r="D135" s="4"/>
      <c r="E135" s="5"/>
      <c r="F135" s="1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7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</row>
    <row r="136" spans="1:52" ht="15.75" customHeight="1">
      <c r="A136" s="1"/>
      <c r="B136" s="6"/>
      <c r="C136" s="3"/>
      <c r="D136" s="4"/>
      <c r="E136" s="5"/>
      <c r="F136" s="1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7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</row>
    <row r="137" spans="1:52" ht="15.75" customHeight="1">
      <c r="A137" s="1"/>
      <c r="B137" s="6"/>
      <c r="C137" s="3"/>
      <c r="D137" s="4"/>
      <c r="E137" s="5"/>
      <c r="F137" s="1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7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</row>
    <row r="138" spans="1:52" ht="15.75" customHeight="1">
      <c r="A138" s="1"/>
      <c r="B138" s="6"/>
      <c r="C138" s="3"/>
      <c r="D138" s="4"/>
      <c r="E138" s="5"/>
      <c r="F138" s="1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7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</row>
    <row r="139" spans="1:52" ht="15.75" customHeight="1">
      <c r="A139" s="1"/>
      <c r="B139" s="6"/>
      <c r="C139" s="3"/>
      <c r="D139" s="4"/>
      <c r="E139" s="5"/>
      <c r="F139" s="1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7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</row>
    <row r="140" spans="1:52" ht="15.75" customHeight="1">
      <c r="A140" s="1"/>
      <c r="B140" s="6"/>
      <c r="C140" s="3"/>
      <c r="D140" s="4"/>
      <c r="E140" s="5"/>
      <c r="F140" s="1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7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</row>
    <row r="141" spans="1:52" ht="15.75" customHeight="1">
      <c r="A141" s="1"/>
      <c r="B141" s="6"/>
      <c r="C141" s="3"/>
      <c r="D141" s="4"/>
      <c r="E141" s="5"/>
      <c r="F141" s="1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7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</row>
    <row r="142" spans="1:52" ht="15.75" customHeight="1">
      <c r="A142" s="1"/>
      <c r="B142" s="6"/>
      <c r="C142" s="3"/>
      <c r="D142" s="4"/>
      <c r="E142" s="5"/>
      <c r="F142" s="1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7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</row>
    <row r="143" spans="1:52" ht="15.75" customHeight="1">
      <c r="A143" s="1"/>
      <c r="B143" s="6"/>
      <c r="C143" s="3"/>
      <c r="D143" s="4"/>
      <c r="E143" s="5"/>
      <c r="F143" s="1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7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</row>
    <row r="144" spans="1:52" ht="15.75" customHeight="1">
      <c r="A144" s="1"/>
      <c r="B144" s="6"/>
      <c r="C144" s="3"/>
      <c r="D144" s="4"/>
      <c r="E144" s="5"/>
      <c r="F144" s="1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7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</row>
    <row r="145" spans="1:52" ht="15.75" customHeight="1">
      <c r="A145" s="1"/>
      <c r="B145" s="6"/>
      <c r="C145" s="3"/>
      <c r="D145" s="4"/>
      <c r="E145" s="5"/>
      <c r="F145" s="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7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</row>
    <row r="146" spans="1:52" ht="15.75" customHeight="1">
      <c r="A146" s="1"/>
      <c r="B146" s="6"/>
      <c r="C146" s="3"/>
      <c r="D146" s="4"/>
      <c r="E146" s="5"/>
      <c r="F146" s="1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7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</row>
    <row r="147" spans="1:52" ht="15.75" customHeight="1">
      <c r="A147" s="1"/>
      <c r="B147" s="6"/>
      <c r="C147" s="3"/>
      <c r="D147" s="4"/>
      <c r="E147" s="5"/>
      <c r="F147" s="1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7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</row>
    <row r="148" spans="1:52" ht="15.75" customHeight="1">
      <c r="A148" s="1"/>
      <c r="B148" s="6"/>
      <c r="C148" s="3"/>
      <c r="D148" s="4"/>
      <c r="E148" s="5"/>
      <c r="F148" s="1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7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</row>
    <row r="149" spans="1:52" ht="15.75" customHeight="1">
      <c r="A149" s="1"/>
      <c r="B149" s="6"/>
      <c r="C149" s="3"/>
      <c r="D149" s="4"/>
      <c r="E149" s="5"/>
      <c r="F149" s="1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7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</row>
    <row r="150" spans="1:52" ht="15.75" customHeight="1">
      <c r="A150" s="1"/>
      <c r="B150" s="6"/>
      <c r="C150" s="3"/>
      <c r="D150" s="4"/>
      <c r="E150" s="5"/>
      <c r="F150" s="1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7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</row>
    <row r="151" spans="1:52" ht="15.75" customHeight="1">
      <c r="A151" s="1"/>
      <c r="B151" s="6"/>
      <c r="C151" s="3"/>
      <c r="D151" s="4"/>
      <c r="E151" s="5"/>
      <c r="F151" s="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7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</row>
    <row r="152" spans="1:52" ht="15.75" customHeight="1">
      <c r="A152" s="1"/>
      <c r="B152" s="6"/>
      <c r="C152" s="3"/>
      <c r="D152" s="4"/>
      <c r="E152" s="5"/>
      <c r="F152" s="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7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</row>
    <row r="153" spans="1:52" ht="15.75" customHeight="1">
      <c r="A153" s="1"/>
      <c r="B153" s="6"/>
      <c r="C153" s="3"/>
      <c r="D153" s="4"/>
      <c r="E153" s="5"/>
      <c r="F153" s="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7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</row>
    <row r="154" spans="1:52" ht="15.75" customHeight="1">
      <c r="A154" s="1"/>
      <c r="B154" s="6"/>
      <c r="C154" s="3"/>
      <c r="D154" s="4"/>
      <c r="E154" s="5"/>
      <c r="F154" s="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7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</row>
    <row r="155" spans="1:52" ht="15.75" customHeight="1">
      <c r="A155" s="1"/>
      <c r="B155" s="6"/>
      <c r="C155" s="3"/>
      <c r="D155" s="4"/>
      <c r="E155" s="5"/>
      <c r="F155" s="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7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</row>
    <row r="156" spans="1:52" ht="15.75" customHeight="1">
      <c r="A156" s="1"/>
      <c r="B156" s="6"/>
      <c r="C156" s="3"/>
      <c r="D156" s="4"/>
      <c r="E156" s="5"/>
      <c r="F156" s="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7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1:52" ht="15.75" customHeight="1">
      <c r="A157" s="1"/>
      <c r="B157" s="6"/>
      <c r="C157" s="3"/>
      <c r="D157" s="4"/>
      <c r="E157" s="5"/>
      <c r="F157" s="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7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8" spans="1:52" ht="15.75" customHeight="1">
      <c r="A158" s="1"/>
      <c r="B158" s="6"/>
      <c r="C158" s="3"/>
      <c r="D158" s="4"/>
      <c r="E158" s="5"/>
      <c r="F158" s="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7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1:52" ht="15.75" customHeight="1">
      <c r="A159" s="1"/>
      <c r="B159" s="6"/>
      <c r="C159" s="3"/>
      <c r="D159" s="4"/>
      <c r="E159" s="5"/>
      <c r="F159" s="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7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</row>
    <row r="160" spans="1:52" ht="15.75" customHeight="1">
      <c r="A160" s="1"/>
      <c r="B160" s="6"/>
      <c r="C160" s="3"/>
      <c r="D160" s="4"/>
      <c r="E160" s="5"/>
      <c r="F160" s="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7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</row>
    <row r="161" spans="1:52" ht="15.75" customHeight="1">
      <c r="A161" s="1"/>
      <c r="B161" s="6"/>
      <c r="C161" s="3"/>
      <c r="D161" s="4"/>
      <c r="E161" s="5"/>
      <c r="F161" s="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7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</row>
    <row r="162" spans="1:52" ht="15.75" customHeight="1">
      <c r="A162" s="1"/>
      <c r="B162" s="6"/>
      <c r="C162" s="3"/>
      <c r="D162" s="4"/>
      <c r="E162" s="5"/>
      <c r="F162" s="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7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</row>
    <row r="163" spans="1:52" ht="15.75" customHeight="1">
      <c r="A163" s="1"/>
      <c r="B163" s="6"/>
      <c r="C163" s="3"/>
      <c r="D163" s="4"/>
      <c r="E163" s="5"/>
      <c r="F163" s="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7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</row>
    <row r="164" spans="1:52" ht="15.75" customHeight="1">
      <c r="A164" s="1"/>
      <c r="B164" s="6"/>
      <c r="C164" s="3"/>
      <c r="D164" s="4"/>
      <c r="E164" s="5"/>
      <c r="F164" s="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7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</row>
    <row r="165" spans="1:52" ht="15.75" customHeight="1">
      <c r="A165" s="1"/>
      <c r="B165" s="6"/>
      <c r="C165" s="3"/>
      <c r="D165" s="4"/>
      <c r="E165" s="5"/>
      <c r="F165" s="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7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</row>
    <row r="166" spans="1:52" ht="15.75" customHeight="1">
      <c r="A166" s="1"/>
      <c r="B166" s="6"/>
      <c r="C166" s="3"/>
      <c r="D166" s="4"/>
      <c r="E166" s="5"/>
      <c r="F166" s="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7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</row>
    <row r="167" spans="1:52" ht="15.75" customHeight="1">
      <c r="A167" s="1"/>
      <c r="B167" s="6"/>
      <c r="C167" s="3"/>
      <c r="D167" s="4"/>
      <c r="E167" s="5"/>
      <c r="F167" s="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7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</row>
    <row r="168" spans="1:52" ht="15.75" customHeight="1">
      <c r="A168" s="1"/>
      <c r="B168" s="6"/>
      <c r="C168" s="3"/>
      <c r="D168" s="4"/>
      <c r="E168" s="5"/>
      <c r="F168" s="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7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</row>
    <row r="169" spans="1:52" ht="15.75" customHeight="1">
      <c r="A169" s="1"/>
      <c r="B169" s="6"/>
      <c r="C169" s="3"/>
      <c r="D169" s="4"/>
      <c r="E169" s="5"/>
      <c r="F169" s="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7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</row>
    <row r="170" spans="1:52" ht="15.75" customHeight="1">
      <c r="A170" s="1"/>
      <c r="B170" s="6"/>
      <c r="C170" s="3"/>
      <c r="D170" s="4"/>
      <c r="E170" s="5"/>
      <c r="F170" s="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7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</row>
    <row r="171" spans="1:52" ht="15.75" customHeight="1">
      <c r="A171" s="1"/>
      <c r="B171" s="6"/>
      <c r="C171" s="3"/>
      <c r="D171" s="4"/>
      <c r="E171" s="5"/>
      <c r="F171" s="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7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</row>
    <row r="172" spans="1:52" ht="15.75" customHeight="1">
      <c r="A172" s="1"/>
      <c r="B172" s="6"/>
      <c r="C172" s="3"/>
      <c r="D172" s="4"/>
      <c r="E172" s="5"/>
      <c r="F172" s="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7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</row>
    <row r="173" spans="1:52" ht="15.75" customHeight="1">
      <c r="A173" s="1"/>
      <c r="B173" s="6"/>
      <c r="C173" s="3"/>
      <c r="D173" s="4"/>
      <c r="E173" s="5"/>
      <c r="F173" s="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7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</row>
    <row r="174" spans="1:52" ht="15.75" customHeight="1">
      <c r="A174" s="1"/>
      <c r="B174" s="6"/>
      <c r="C174" s="3"/>
      <c r="D174" s="4"/>
      <c r="E174" s="5"/>
      <c r="F174" s="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7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</row>
    <row r="175" spans="1:52" ht="15.75" customHeight="1">
      <c r="A175" s="1"/>
      <c r="B175" s="6"/>
      <c r="C175" s="3"/>
      <c r="D175" s="4"/>
      <c r="E175" s="5"/>
      <c r="F175" s="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7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</row>
    <row r="176" spans="1:52" ht="15.75" customHeight="1">
      <c r="A176" s="1"/>
      <c r="B176" s="6"/>
      <c r="C176" s="3"/>
      <c r="D176" s="4"/>
      <c r="E176" s="5"/>
      <c r="F176" s="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7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</row>
    <row r="177" spans="1:52" ht="15.75" customHeight="1">
      <c r="A177" s="1"/>
      <c r="B177" s="6"/>
      <c r="C177" s="3"/>
      <c r="D177" s="4"/>
      <c r="E177" s="5"/>
      <c r="F177" s="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7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</row>
    <row r="178" spans="1:52" ht="15.75" customHeight="1">
      <c r="A178" s="1"/>
      <c r="B178" s="6"/>
      <c r="C178" s="3"/>
      <c r="D178" s="4"/>
      <c r="E178" s="5"/>
      <c r="F178" s="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7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</row>
    <row r="179" spans="1:52" ht="15.75" customHeight="1">
      <c r="A179" s="1"/>
      <c r="B179" s="6"/>
      <c r="C179" s="3"/>
      <c r="D179" s="4"/>
      <c r="E179" s="5"/>
      <c r="F179" s="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7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</row>
    <row r="180" spans="1:52" ht="15.75" customHeight="1">
      <c r="A180" s="1"/>
      <c r="B180" s="6"/>
      <c r="C180" s="3"/>
      <c r="D180" s="4"/>
      <c r="E180" s="5"/>
      <c r="F180" s="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7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</row>
    <row r="181" spans="1:52" ht="15.75" customHeight="1">
      <c r="A181" s="1"/>
      <c r="B181" s="6"/>
      <c r="C181" s="3"/>
      <c r="D181" s="4"/>
      <c r="E181" s="5"/>
      <c r="F181" s="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7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</row>
    <row r="182" spans="1:52" ht="15.75" customHeight="1">
      <c r="A182" s="1"/>
      <c r="B182" s="6"/>
      <c r="C182" s="3"/>
      <c r="D182" s="4"/>
      <c r="E182" s="5"/>
      <c r="F182" s="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7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</row>
    <row r="183" spans="1:52" ht="15.75" customHeight="1">
      <c r="A183" s="1"/>
      <c r="B183" s="6"/>
      <c r="C183" s="3"/>
      <c r="D183" s="4"/>
      <c r="E183" s="5"/>
      <c r="F183" s="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7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</row>
    <row r="184" spans="1:52" ht="15.75" customHeight="1">
      <c r="A184" s="1"/>
      <c r="B184" s="6"/>
      <c r="C184" s="3"/>
      <c r="D184" s="4"/>
      <c r="E184" s="5"/>
      <c r="F184" s="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7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</row>
    <row r="185" spans="1:52" ht="15.75" customHeight="1">
      <c r="A185" s="1"/>
      <c r="B185" s="6"/>
      <c r="C185" s="3"/>
      <c r="D185" s="4"/>
      <c r="E185" s="5"/>
      <c r="F185" s="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7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</row>
    <row r="186" spans="1:52" ht="15.75" customHeight="1">
      <c r="A186" s="1"/>
      <c r="B186" s="6"/>
      <c r="C186" s="3"/>
      <c r="D186" s="4"/>
      <c r="E186" s="5"/>
      <c r="F186" s="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7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</row>
    <row r="187" spans="1:52" ht="15.75" customHeight="1">
      <c r="A187" s="1"/>
      <c r="B187" s="6"/>
      <c r="C187" s="3"/>
      <c r="D187" s="4"/>
      <c r="E187" s="5"/>
      <c r="F187" s="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7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</row>
    <row r="188" spans="1:52" ht="15.75" customHeight="1">
      <c r="A188" s="1"/>
      <c r="B188" s="6"/>
      <c r="C188" s="3"/>
      <c r="D188" s="4"/>
      <c r="E188" s="5"/>
      <c r="F188" s="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7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</row>
    <row r="189" spans="1:52" ht="15.75" customHeight="1">
      <c r="A189" s="1"/>
      <c r="B189" s="6"/>
      <c r="C189" s="3"/>
      <c r="D189" s="4"/>
      <c r="E189" s="5"/>
      <c r="F189" s="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7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</row>
    <row r="190" spans="1:52" ht="15.75" customHeight="1">
      <c r="A190" s="1"/>
      <c r="B190" s="6"/>
      <c r="C190" s="3"/>
      <c r="D190" s="4"/>
      <c r="E190" s="5"/>
      <c r="F190" s="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7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</row>
    <row r="191" spans="1:52" ht="15.75" customHeight="1">
      <c r="A191" s="1"/>
      <c r="B191" s="6"/>
      <c r="C191" s="3"/>
      <c r="D191" s="4"/>
      <c r="E191" s="5"/>
      <c r="F191" s="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7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</row>
    <row r="192" spans="1:52" ht="15.75" customHeight="1">
      <c r="A192" s="1"/>
      <c r="B192" s="6"/>
      <c r="C192" s="3"/>
      <c r="D192" s="4"/>
      <c r="E192" s="5"/>
      <c r="F192" s="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7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</row>
    <row r="193" spans="1:52" ht="15.75" customHeight="1">
      <c r="A193" s="1"/>
      <c r="B193" s="6"/>
      <c r="C193" s="3"/>
      <c r="D193" s="4"/>
      <c r="E193" s="5"/>
      <c r="F193" s="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7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</row>
    <row r="194" spans="1:52" ht="15.75" customHeight="1">
      <c r="A194" s="1"/>
      <c r="B194" s="6"/>
      <c r="C194" s="3"/>
      <c r="D194" s="4"/>
      <c r="E194" s="5"/>
      <c r="F194" s="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7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</row>
    <row r="195" spans="1:52" ht="15.75" customHeight="1">
      <c r="A195" s="1"/>
      <c r="B195" s="6"/>
      <c r="C195" s="3"/>
      <c r="D195" s="4"/>
      <c r="E195" s="5"/>
      <c r="F195" s="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7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</row>
    <row r="196" spans="1:52" ht="15.75" customHeight="1">
      <c r="A196" s="1"/>
      <c r="B196" s="6"/>
      <c r="C196" s="3"/>
      <c r="D196" s="4"/>
      <c r="E196" s="5"/>
      <c r="F196" s="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7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</row>
    <row r="197" spans="1:52" ht="15.75" customHeight="1">
      <c r="A197" s="1"/>
      <c r="B197" s="6"/>
      <c r="C197" s="3"/>
      <c r="D197" s="4"/>
      <c r="E197" s="5"/>
      <c r="F197" s="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7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</row>
    <row r="198" spans="1:52" ht="15.75" customHeight="1">
      <c r="A198" s="1"/>
      <c r="B198" s="6"/>
      <c r="C198" s="3"/>
      <c r="D198" s="4"/>
      <c r="E198" s="5"/>
      <c r="F198" s="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7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</row>
    <row r="199" spans="1:52" ht="15.75" customHeight="1">
      <c r="A199" s="1"/>
      <c r="B199" s="6"/>
      <c r="C199" s="3"/>
      <c r="D199" s="4"/>
      <c r="E199" s="5"/>
      <c r="F199" s="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7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</row>
    <row r="200" spans="1:52" ht="15.75" customHeight="1">
      <c r="A200" s="1"/>
      <c r="B200" s="6"/>
      <c r="C200" s="3"/>
      <c r="D200" s="4"/>
      <c r="E200" s="5"/>
      <c r="F200" s="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7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</row>
    <row r="201" spans="1:52" ht="15.75" customHeight="1">
      <c r="A201" s="1"/>
      <c r="B201" s="6"/>
      <c r="C201" s="3"/>
      <c r="D201" s="4"/>
      <c r="E201" s="5"/>
      <c r="F201" s="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7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</row>
    <row r="202" spans="1:52" ht="15.75" customHeight="1">
      <c r="A202" s="1"/>
      <c r="B202" s="6"/>
      <c r="C202" s="3"/>
      <c r="D202" s="4"/>
      <c r="E202" s="5"/>
      <c r="F202" s="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7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</row>
    <row r="203" spans="1:52" ht="15.75" customHeight="1">
      <c r="A203" s="1"/>
      <c r="B203" s="6"/>
      <c r="C203" s="3"/>
      <c r="D203" s="4"/>
      <c r="E203" s="5"/>
      <c r="F203" s="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7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</row>
    <row r="204" spans="1:52" ht="15.75" customHeight="1">
      <c r="A204" s="1"/>
      <c r="B204" s="6"/>
      <c r="C204" s="3"/>
      <c r="D204" s="4"/>
      <c r="E204" s="5"/>
      <c r="F204" s="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7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</row>
    <row r="205" spans="1:52" ht="15.75" customHeight="1">
      <c r="A205" s="1"/>
      <c r="B205" s="6"/>
      <c r="C205" s="3"/>
      <c r="D205" s="4"/>
      <c r="E205" s="5"/>
      <c r="F205" s="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7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</row>
    <row r="206" spans="1:52" ht="15.75" customHeight="1">
      <c r="A206" s="1"/>
      <c r="B206" s="6"/>
      <c r="C206" s="3"/>
      <c r="D206" s="4"/>
      <c r="E206" s="5"/>
      <c r="F206" s="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7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</row>
    <row r="207" spans="1:52" ht="15.75" customHeight="1">
      <c r="A207" s="1"/>
      <c r="B207" s="6"/>
      <c r="C207" s="3"/>
      <c r="D207" s="4"/>
      <c r="E207" s="5"/>
      <c r="F207" s="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7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</row>
    <row r="208" spans="1:52" ht="15.75" customHeight="1">
      <c r="A208" s="1"/>
      <c r="B208" s="6"/>
      <c r="C208" s="3"/>
      <c r="D208" s="4"/>
      <c r="E208" s="5"/>
      <c r="F208" s="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7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</row>
    <row r="209" spans="1:52" ht="15.75" customHeight="1">
      <c r="A209" s="1"/>
      <c r="B209" s="6"/>
      <c r="C209" s="3"/>
      <c r="D209" s="4"/>
      <c r="E209" s="5"/>
      <c r="F209" s="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7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</row>
    <row r="210" spans="1:52" ht="15.75" customHeight="1">
      <c r="A210" s="1"/>
      <c r="B210" s="6"/>
      <c r="C210" s="3"/>
      <c r="D210" s="4"/>
      <c r="E210" s="5"/>
      <c r="F210" s="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7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</row>
    <row r="211" spans="1:52" ht="15.75" customHeight="1">
      <c r="A211" s="1"/>
      <c r="B211" s="6"/>
      <c r="C211" s="3"/>
      <c r="D211" s="4"/>
      <c r="E211" s="5"/>
      <c r="F211" s="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7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</row>
    <row r="212" spans="1:52" ht="15.75" customHeight="1">
      <c r="A212" s="1"/>
      <c r="B212" s="6"/>
      <c r="C212" s="3"/>
      <c r="D212" s="4"/>
      <c r="E212" s="5"/>
      <c r="F212" s="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7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</row>
    <row r="213" spans="1:52" ht="15.75" customHeight="1">
      <c r="A213" s="1"/>
      <c r="B213" s="6"/>
      <c r="C213" s="3"/>
      <c r="D213" s="4"/>
      <c r="E213" s="5"/>
      <c r="F213" s="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7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</row>
    <row r="214" spans="1:52" ht="15.75" customHeight="1">
      <c r="A214" s="1"/>
      <c r="B214" s="6"/>
      <c r="C214" s="3"/>
      <c r="D214" s="4"/>
      <c r="E214" s="5"/>
      <c r="F214" s="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7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</row>
    <row r="215" spans="1:52" ht="15.75" customHeight="1">
      <c r="A215" s="1"/>
      <c r="B215" s="6"/>
      <c r="C215" s="3"/>
      <c r="D215" s="4"/>
      <c r="E215" s="5"/>
      <c r="F215" s="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7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</row>
    <row r="216" spans="1:52" ht="15.75" customHeight="1">
      <c r="A216" s="1"/>
      <c r="B216" s="6"/>
      <c r="C216" s="3"/>
      <c r="D216" s="4"/>
      <c r="E216" s="5"/>
      <c r="F216" s="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7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</row>
    <row r="217" spans="1:52" ht="15.75" customHeight="1">
      <c r="A217" s="1"/>
      <c r="B217" s="6"/>
      <c r="C217" s="3"/>
      <c r="D217" s="4"/>
      <c r="E217" s="5"/>
      <c r="F217" s="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7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</row>
    <row r="218" spans="1:52" ht="15.75" customHeight="1">
      <c r="A218" s="1"/>
      <c r="B218" s="6"/>
      <c r="C218" s="3"/>
      <c r="D218" s="4"/>
      <c r="E218" s="5"/>
      <c r="F218" s="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7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</row>
    <row r="219" spans="1:52" ht="15.75" customHeight="1">
      <c r="A219" s="1"/>
      <c r="B219" s="6"/>
      <c r="C219" s="3"/>
      <c r="D219" s="4"/>
      <c r="E219" s="5"/>
      <c r="F219" s="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7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</row>
    <row r="220" spans="1:52" ht="15.75" customHeight="1">
      <c r="A220" s="1"/>
      <c r="B220" s="6"/>
      <c r="C220" s="3"/>
      <c r="D220" s="4"/>
      <c r="E220" s="5"/>
      <c r="F220" s="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7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</row>
    <row r="221" spans="1:52" ht="15.75" customHeight="1">
      <c r="A221" s="1"/>
      <c r="B221" s="6"/>
      <c r="C221" s="3"/>
      <c r="D221" s="4"/>
      <c r="E221" s="5"/>
      <c r="F221" s="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7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</row>
    <row r="222" spans="1:52" ht="15.75" customHeight="1">
      <c r="A222" s="1"/>
      <c r="B222" s="6"/>
      <c r="C222" s="3"/>
      <c r="D222" s="4"/>
      <c r="E222" s="5"/>
      <c r="F222" s="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7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</row>
    <row r="223" spans="1:52" ht="15.75" customHeight="1">
      <c r="A223" s="1"/>
      <c r="B223" s="6"/>
      <c r="C223" s="3"/>
      <c r="D223" s="4"/>
      <c r="E223" s="5"/>
      <c r="F223" s="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7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</row>
    <row r="224" spans="1:52" ht="15.75" customHeight="1">
      <c r="A224" s="1"/>
      <c r="B224" s="6"/>
      <c r="C224" s="3"/>
      <c r="D224" s="4"/>
      <c r="E224" s="5"/>
      <c r="F224" s="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7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</row>
    <row r="225" spans="1:52" ht="15.75" customHeight="1">
      <c r="A225" s="1"/>
      <c r="B225" s="6"/>
      <c r="C225" s="3"/>
      <c r="D225" s="4"/>
      <c r="E225" s="5"/>
      <c r="F225" s="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7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</row>
    <row r="226" spans="1:52" ht="15.75" customHeight="1">
      <c r="A226" s="1"/>
      <c r="B226" s="6"/>
      <c r="C226" s="3"/>
      <c r="D226" s="4"/>
      <c r="E226" s="5"/>
      <c r="F226" s="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7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</row>
    <row r="227" spans="1:52" ht="15.75" customHeight="1">
      <c r="A227" s="1"/>
      <c r="B227" s="6"/>
      <c r="C227" s="3"/>
      <c r="D227" s="4"/>
      <c r="E227" s="5"/>
      <c r="F227" s="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7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</row>
    <row r="228" spans="1:52" ht="15.75" customHeight="1">
      <c r="A228" s="1"/>
      <c r="B228" s="6"/>
      <c r="C228" s="3"/>
      <c r="D228" s="4"/>
      <c r="E228" s="5"/>
      <c r="F228" s="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7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</row>
    <row r="229" spans="1:52" ht="15.75" customHeight="1">
      <c r="A229" s="1"/>
      <c r="B229" s="6"/>
      <c r="C229" s="3"/>
      <c r="D229" s="4"/>
      <c r="E229" s="5"/>
      <c r="F229" s="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7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</row>
    <row r="230" spans="1:52" ht="15.75" customHeight="1">
      <c r="A230" s="1"/>
      <c r="B230" s="6"/>
      <c r="C230" s="3"/>
      <c r="D230" s="4"/>
      <c r="E230" s="5"/>
      <c r="F230" s="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7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</row>
    <row r="231" spans="1:52" ht="15.75" customHeight="1">
      <c r="A231" s="1"/>
      <c r="B231" s="6"/>
      <c r="C231" s="3"/>
      <c r="D231" s="4"/>
      <c r="E231" s="5"/>
      <c r="F231" s="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7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</row>
    <row r="232" spans="1:52" ht="15.75" customHeight="1">
      <c r="A232" s="1"/>
      <c r="B232" s="6"/>
      <c r="C232" s="3"/>
      <c r="D232" s="4"/>
      <c r="E232" s="5"/>
      <c r="F232" s="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7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</row>
    <row r="233" spans="1:52" ht="15.75" customHeight="1">
      <c r="A233" s="1"/>
      <c r="B233" s="6"/>
      <c r="C233" s="3"/>
      <c r="D233" s="4"/>
      <c r="E233" s="5"/>
      <c r="F233" s="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7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</row>
    <row r="234" spans="1:52" ht="15.75" customHeight="1">
      <c r="A234" s="1"/>
      <c r="B234" s="6"/>
      <c r="C234" s="3"/>
      <c r="D234" s="4"/>
      <c r="E234" s="5"/>
      <c r="F234" s="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7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</row>
    <row r="235" spans="1:52" ht="15.75" customHeight="1">
      <c r="A235" s="1"/>
      <c r="B235" s="6"/>
      <c r="C235" s="3"/>
      <c r="D235" s="4"/>
      <c r="E235" s="5"/>
      <c r="F235" s="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7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</row>
    <row r="236" spans="1:52" ht="15.75" customHeight="1">
      <c r="A236" s="1"/>
      <c r="B236" s="6"/>
      <c r="C236" s="3"/>
      <c r="D236" s="4"/>
      <c r="E236" s="5"/>
      <c r="F236" s="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7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</row>
    <row r="237" spans="1:52" ht="15.75" customHeight="1">
      <c r="A237" s="1"/>
      <c r="B237" s="6"/>
      <c r="C237" s="3"/>
      <c r="D237" s="4"/>
      <c r="E237" s="5"/>
      <c r="F237" s="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7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</row>
    <row r="238" spans="1:52" ht="15.75" customHeight="1">
      <c r="A238" s="1"/>
      <c r="B238" s="6"/>
      <c r="C238" s="3"/>
      <c r="D238" s="4"/>
      <c r="E238" s="5"/>
      <c r="F238" s="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7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</row>
    <row r="239" spans="1:52" ht="15.75" customHeight="1">
      <c r="A239" s="1"/>
      <c r="B239" s="6"/>
      <c r="C239" s="3"/>
      <c r="D239" s="4"/>
      <c r="E239" s="5"/>
      <c r="F239" s="1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7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</row>
    <row r="240" spans="1:52" ht="15.75" customHeight="1">
      <c r="A240" s="1"/>
      <c r="B240" s="6"/>
      <c r="C240" s="3"/>
      <c r="D240" s="4"/>
      <c r="E240" s="5"/>
      <c r="F240" s="1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7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</row>
    <row r="241" spans="1:52" ht="15.75" customHeight="1">
      <c r="A241" s="1"/>
      <c r="B241" s="6"/>
      <c r="C241" s="3"/>
      <c r="D241" s="4"/>
      <c r="E241" s="5"/>
      <c r="F241" s="1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7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</row>
    <row r="242" spans="1:52" ht="15.75" customHeight="1">
      <c r="A242" s="1"/>
      <c r="B242" s="6"/>
      <c r="C242" s="3"/>
      <c r="D242" s="4"/>
      <c r="E242" s="5"/>
      <c r="F242" s="1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7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</row>
    <row r="243" spans="1:52" ht="15.75" customHeight="1">
      <c r="A243" s="1"/>
      <c r="B243" s="6"/>
      <c r="C243" s="3"/>
      <c r="D243" s="4"/>
      <c r="E243" s="5"/>
      <c r="F243" s="1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7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</row>
    <row r="244" spans="1:52" ht="15.75" customHeight="1">
      <c r="A244" s="1"/>
      <c r="B244" s="6"/>
      <c r="C244" s="3"/>
      <c r="D244" s="4"/>
      <c r="E244" s="5"/>
      <c r="F244" s="1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7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</row>
    <row r="245" spans="1:52" ht="15.75" customHeight="1">
      <c r="A245" s="1"/>
      <c r="B245" s="6"/>
      <c r="C245" s="3"/>
      <c r="D245" s="4"/>
      <c r="E245" s="5"/>
      <c r="F245" s="1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7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</row>
    <row r="246" spans="1:52" ht="15.75" customHeight="1">
      <c r="A246" s="1"/>
      <c r="B246" s="6"/>
      <c r="C246" s="3"/>
      <c r="D246" s="4"/>
      <c r="E246" s="5"/>
      <c r="F246" s="1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7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</row>
    <row r="247" spans="1:52" ht="15.75" customHeight="1">
      <c r="A247" s="1"/>
      <c r="B247" s="6"/>
      <c r="C247" s="3"/>
      <c r="D247" s="4"/>
      <c r="E247" s="5"/>
      <c r="F247" s="1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7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</row>
    <row r="248" spans="1:52" ht="15.75" customHeight="1">
      <c r="A248" s="1"/>
      <c r="B248" s="6"/>
      <c r="C248" s="3"/>
      <c r="D248" s="4"/>
      <c r="E248" s="5"/>
      <c r="F248" s="1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7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</row>
    <row r="249" spans="1:52" ht="15.75" customHeight="1">
      <c r="A249" s="1"/>
      <c r="B249" s="6"/>
      <c r="C249" s="3"/>
      <c r="D249" s="4"/>
      <c r="E249" s="5"/>
      <c r="F249" s="1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7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</row>
    <row r="250" spans="1:52" ht="15.75" customHeight="1">
      <c r="A250" s="1"/>
      <c r="B250" s="6"/>
      <c r="C250" s="3"/>
      <c r="D250" s="4"/>
      <c r="E250" s="5"/>
      <c r="F250" s="1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7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</row>
    <row r="251" spans="1:52" ht="15.75" customHeight="1">
      <c r="A251" s="1"/>
      <c r="B251" s="6"/>
      <c r="C251" s="3"/>
      <c r="D251" s="4"/>
      <c r="E251" s="5"/>
      <c r="F251" s="1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7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</row>
    <row r="252" spans="1:52" ht="15.75" customHeight="1">
      <c r="A252" s="1"/>
      <c r="B252" s="6"/>
      <c r="C252" s="3"/>
      <c r="D252" s="4"/>
      <c r="E252" s="5"/>
      <c r="F252" s="1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7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</row>
    <row r="253" spans="1:52" ht="15.75" customHeight="1">
      <c r="A253" s="1"/>
      <c r="B253" s="6"/>
      <c r="C253" s="3"/>
      <c r="D253" s="4"/>
      <c r="E253" s="5"/>
      <c r="F253" s="1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7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</row>
    <row r="254" spans="1:52" ht="15.75" customHeight="1">
      <c r="A254" s="1"/>
      <c r="B254" s="6"/>
      <c r="C254" s="3"/>
      <c r="D254" s="4"/>
      <c r="E254" s="5"/>
      <c r="F254" s="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7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</row>
    <row r="255" spans="1:52" ht="15.75" customHeight="1">
      <c r="A255" s="1"/>
      <c r="B255" s="6"/>
      <c r="C255" s="3"/>
      <c r="D255" s="4"/>
      <c r="E255" s="5"/>
      <c r="F255" s="1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7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</row>
    <row r="256" spans="1:52" ht="15.75" customHeight="1">
      <c r="A256" s="1"/>
      <c r="B256" s="6"/>
      <c r="C256" s="3"/>
      <c r="D256" s="4"/>
      <c r="E256" s="5"/>
      <c r="F256" s="1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7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</row>
    <row r="257" spans="1:52" ht="15.75" customHeight="1">
      <c r="A257" s="1"/>
      <c r="B257" s="6"/>
      <c r="C257" s="3"/>
      <c r="D257" s="4"/>
      <c r="E257" s="5"/>
      <c r="F257" s="1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7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</row>
    <row r="258" spans="1:52" ht="15.75" customHeight="1">
      <c r="A258" s="1"/>
      <c r="B258" s="6"/>
      <c r="C258" s="3"/>
      <c r="D258" s="4"/>
      <c r="E258" s="5"/>
      <c r="F258" s="1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7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</row>
    <row r="259" spans="1:52" ht="15.75" customHeight="1">
      <c r="A259" s="1"/>
      <c r="B259" s="6"/>
      <c r="C259" s="3"/>
      <c r="D259" s="4"/>
      <c r="E259" s="5"/>
      <c r="F259" s="1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7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</row>
    <row r="260" spans="1:52" ht="15.75" customHeight="1">
      <c r="A260" s="1"/>
      <c r="B260" s="6"/>
      <c r="C260" s="3"/>
      <c r="D260" s="4"/>
      <c r="E260" s="5"/>
      <c r="F260" s="1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7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</row>
    <row r="261" spans="1:52" ht="15.75" customHeight="1">
      <c r="A261" s="1"/>
      <c r="B261" s="6"/>
      <c r="C261" s="3"/>
      <c r="D261" s="4"/>
      <c r="E261" s="5"/>
      <c r="F261" s="1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7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</row>
    <row r="262" spans="1:52" ht="15.75" customHeight="1">
      <c r="A262" s="1"/>
      <c r="B262" s="6"/>
      <c r="C262" s="3"/>
      <c r="D262" s="4"/>
      <c r="E262" s="5"/>
      <c r="F262" s="1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7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</row>
    <row r="263" spans="1:52" ht="15.75" customHeight="1">
      <c r="A263" s="1"/>
      <c r="B263" s="6"/>
      <c r="C263" s="3"/>
      <c r="D263" s="4"/>
      <c r="E263" s="5"/>
      <c r="F263" s="1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7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</row>
    <row r="264" spans="1:52" ht="15.75" customHeight="1">
      <c r="A264" s="1"/>
      <c r="B264" s="6"/>
      <c r="C264" s="3"/>
      <c r="D264" s="4"/>
      <c r="E264" s="5"/>
      <c r="F264" s="1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7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</row>
    <row r="265" spans="1:52" ht="15.75" customHeight="1">
      <c r="A265" s="1"/>
      <c r="B265" s="6"/>
      <c r="C265" s="3"/>
      <c r="D265" s="4"/>
      <c r="E265" s="5"/>
      <c r="F265" s="1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7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</row>
    <row r="266" spans="1:52" ht="15.75" customHeight="1">
      <c r="A266" s="1"/>
      <c r="B266" s="6"/>
      <c r="C266" s="3"/>
      <c r="D266" s="4"/>
      <c r="E266" s="5"/>
      <c r="F266" s="1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7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</row>
    <row r="267" spans="1:52" ht="15.75" customHeight="1">
      <c r="A267" s="1"/>
      <c r="B267" s="6"/>
      <c r="C267" s="3"/>
      <c r="D267" s="4"/>
      <c r="E267" s="5"/>
      <c r="F267" s="1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7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</row>
    <row r="268" spans="1:52" ht="15.75" customHeight="1">
      <c r="A268" s="1"/>
      <c r="B268" s="6"/>
      <c r="C268" s="3"/>
      <c r="D268" s="4"/>
      <c r="E268" s="5"/>
      <c r="F268" s="1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7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</row>
    <row r="269" spans="1:52" ht="15.75" customHeight="1">
      <c r="A269" s="1"/>
      <c r="B269" s="6"/>
      <c r="C269" s="3"/>
      <c r="D269" s="4"/>
      <c r="E269" s="5"/>
      <c r="F269" s="1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7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</row>
    <row r="270" spans="1:52" ht="15.75" customHeight="1">
      <c r="A270" s="1"/>
      <c r="B270" s="6"/>
      <c r="C270" s="3"/>
      <c r="D270" s="4"/>
      <c r="E270" s="5"/>
      <c r="F270" s="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7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</row>
    <row r="271" spans="1:52" ht="15.75" customHeight="1">
      <c r="A271" s="1"/>
      <c r="B271" s="6"/>
      <c r="C271" s="3"/>
      <c r="D271" s="4"/>
      <c r="E271" s="5"/>
      <c r="F271" s="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7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</row>
    <row r="272" spans="1:52" ht="15.75" customHeight="1">
      <c r="A272" s="1"/>
      <c r="B272" s="6"/>
      <c r="C272" s="3"/>
      <c r="D272" s="4"/>
      <c r="E272" s="5"/>
      <c r="F272" s="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7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</row>
    <row r="273" spans="1:52" ht="15.75" customHeight="1">
      <c r="A273" s="1"/>
      <c r="B273" s="6"/>
      <c r="C273" s="3"/>
      <c r="D273" s="4"/>
      <c r="E273" s="5"/>
      <c r="F273" s="1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7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</row>
    <row r="274" spans="1:52" ht="15.75" customHeight="1">
      <c r="A274" s="1"/>
      <c r="B274" s="6"/>
      <c r="C274" s="3"/>
      <c r="D274" s="4"/>
      <c r="E274" s="5"/>
      <c r="F274" s="1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7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</row>
    <row r="275" spans="1:52" ht="15.75" customHeight="1">
      <c r="A275" s="1"/>
      <c r="B275" s="6"/>
      <c r="C275" s="3"/>
      <c r="D275" s="4"/>
      <c r="E275" s="5"/>
      <c r="F275" s="1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7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</row>
    <row r="276" spans="1:52" ht="15.75" customHeight="1">
      <c r="A276" s="1"/>
      <c r="B276" s="6"/>
      <c r="C276" s="3"/>
      <c r="D276" s="4"/>
      <c r="E276" s="5"/>
      <c r="F276" s="1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7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</row>
    <row r="277" spans="1:52" ht="15.75" customHeight="1">
      <c r="A277" s="1"/>
      <c r="B277" s="6"/>
      <c r="C277" s="3"/>
      <c r="D277" s="4"/>
      <c r="E277" s="5"/>
      <c r="F277" s="1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7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</row>
    <row r="278" spans="1:52" ht="15.75" customHeight="1">
      <c r="A278" s="1"/>
      <c r="B278" s="6"/>
      <c r="C278" s="3"/>
      <c r="D278" s="4"/>
      <c r="E278" s="5"/>
      <c r="F278" s="1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7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</row>
    <row r="279" spans="1:52" ht="15.75" customHeight="1">
      <c r="A279" s="1"/>
      <c r="B279" s="6"/>
      <c r="C279" s="3"/>
      <c r="D279" s="4"/>
      <c r="E279" s="5"/>
      <c r="F279" s="1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7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</row>
    <row r="280" spans="1:52" ht="15.75" customHeight="1">
      <c r="A280" s="1"/>
      <c r="B280" s="6"/>
      <c r="C280" s="3"/>
      <c r="D280" s="4"/>
      <c r="E280" s="5"/>
      <c r="F280" s="1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7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</row>
    <row r="281" spans="1:52" ht="15.75" customHeight="1">
      <c r="A281" s="1"/>
      <c r="B281" s="6"/>
      <c r="C281" s="3"/>
      <c r="D281" s="4"/>
      <c r="E281" s="5"/>
      <c r="F281" s="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7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</row>
    <row r="282" spans="1:52" ht="15.75" customHeight="1">
      <c r="A282" s="1"/>
      <c r="B282" s="6"/>
      <c r="C282" s="3"/>
      <c r="D282" s="4"/>
      <c r="E282" s="5"/>
      <c r="F282" s="1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7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</row>
    <row r="283" spans="1:52" ht="15.75" customHeight="1">
      <c r="A283" s="1"/>
      <c r="B283" s="6"/>
      <c r="C283" s="3"/>
      <c r="D283" s="4"/>
      <c r="E283" s="5"/>
      <c r="F283" s="1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7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</row>
    <row r="284" spans="1:52" ht="15.75" customHeight="1">
      <c r="A284" s="1"/>
      <c r="B284" s="6"/>
      <c r="C284" s="3"/>
      <c r="D284" s="4"/>
      <c r="E284" s="5"/>
      <c r="F284" s="1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7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</row>
    <row r="285" spans="1:52" ht="15.75" customHeight="1">
      <c r="A285" s="1"/>
      <c r="B285" s="6"/>
      <c r="C285" s="3"/>
      <c r="D285" s="4"/>
      <c r="E285" s="5"/>
      <c r="F285" s="1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7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</row>
    <row r="286" spans="1:52" ht="15.75" customHeight="1">
      <c r="A286" s="1"/>
      <c r="B286" s="6"/>
      <c r="C286" s="3"/>
      <c r="D286" s="4"/>
      <c r="E286" s="5"/>
      <c r="F286" s="1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7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</row>
    <row r="287" spans="1:52" ht="15.75" customHeight="1">
      <c r="A287" s="1"/>
      <c r="B287" s="6"/>
      <c r="C287" s="3"/>
      <c r="D287" s="4"/>
      <c r="E287" s="5"/>
      <c r="F287" s="1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7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</row>
    <row r="288" spans="1:52" ht="15.75" customHeight="1">
      <c r="A288" s="1"/>
      <c r="B288" s="6"/>
      <c r="C288" s="3"/>
      <c r="D288" s="4"/>
      <c r="E288" s="5"/>
      <c r="F288" s="1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7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</row>
    <row r="289" spans="1:52" ht="15.75" customHeight="1">
      <c r="A289" s="1"/>
      <c r="B289" s="6"/>
      <c r="C289" s="3"/>
      <c r="D289" s="4"/>
      <c r="E289" s="5"/>
      <c r="F289" s="1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7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</row>
    <row r="290" spans="1:52" ht="15.75" customHeight="1">
      <c r="A290" s="1"/>
      <c r="B290" s="6"/>
      <c r="C290" s="3"/>
      <c r="D290" s="4"/>
      <c r="E290" s="5"/>
      <c r="F290" s="1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7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</row>
    <row r="291" spans="1:52" ht="15.75" customHeight="1">
      <c r="A291" s="1"/>
      <c r="B291" s="6"/>
      <c r="C291" s="3"/>
      <c r="D291" s="4"/>
      <c r="E291" s="5"/>
      <c r="F291" s="1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7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</row>
    <row r="292" spans="1:52" ht="15.75" customHeight="1">
      <c r="A292" s="1"/>
      <c r="B292" s="6"/>
      <c r="C292" s="3"/>
      <c r="D292" s="4"/>
      <c r="E292" s="5"/>
      <c r="F292" s="1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7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</row>
    <row r="293" spans="1:52" ht="15.75" customHeight="1">
      <c r="A293" s="1"/>
      <c r="B293" s="6"/>
      <c r="C293" s="3"/>
      <c r="D293" s="4"/>
      <c r="E293" s="5"/>
      <c r="F293" s="1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7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</row>
    <row r="294" spans="1:52" ht="15.75" customHeight="1">
      <c r="A294" s="1"/>
      <c r="B294" s="6"/>
      <c r="C294" s="3"/>
      <c r="D294" s="4"/>
      <c r="E294" s="5"/>
      <c r="F294" s="1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7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</row>
    <row r="295" spans="1:52" ht="15.75" customHeight="1">
      <c r="A295" s="1"/>
      <c r="B295" s="6"/>
      <c r="C295" s="3"/>
      <c r="D295" s="4"/>
      <c r="E295" s="5"/>
      <c r="F295" s="1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7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</row>
    <row r="296" spans="1:52" ht="15.75" customHeight="1">
      <c r="A296" s="1"/>
      <c r="B296" s="6"/>
      <c r="C296" s="3"/>
      <c r="D296" s="4"/>
      <c r="E296" s="5"/>
      <c r="F296" s="1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7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</row>
    <row r="297" spans="1:52" ht="15.75" customHeight="1">
      <c r="A297" s="1"/>
      <c r="B297" s="6"/>
      <c r="C297" s="3"/>
      <c r="D297" s="4"/>
      <c r="E297" s="5"/>
      <c r="F297" s="1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7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</row>
    <row r="298" spans="1:52" ht="15.75" customHeight="1">
      <c r="A298" s="1"/>
      <c r="B298" s="6"/>
      <c r="C298" s="3"/>
      <c r="D298" s="4"/>
      <c r="E298" s="5"/>
      <c r="F298" s="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7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</row>
    <row r="299" spans="1:52" ht="15.75" customHeight="1">
      <c r="A299" s="1"/>
      <c r="B299" s="6"/>
      <c r="C299" s="3"/>
      <c r="D299" s="4"/>
      <c r="E299" s="5"/>
      <c r="F299" s="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7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</row>
    <row r="300" spans="1:52" ht="15.75" customHeight="1">
      <c r="A300" s="1"/>
      <c r="B300" s="6"/>
      <c r="C300" s="3"/>
      <c r="D300" s="4"/>
      <c r="E300" s="5"/>
      <c r="F300" s="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7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</row>
    <row r="301" spans="1:52" ht="15.75" customHeight="1">
      <c r="A301" s="1"/>
      <c r="B301" s="6"/>
      <c r="C301" s="3"/>
      <c r="D301" s="4"/>
      <c r="E301" s="5"/>
      <c r="F301" s="1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7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</row>
    <row r="302" spans="1:52" ht="15.75" customHeight="1">
      <c r="A302" s="1"/>
      <c r="B302" s="6"/>
      <c r="C302" s="3"/>
      <c r="D302" s="4"/>
      <c r="E302" s="5"/>
      <c r="F302" s="1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7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</row>
    <row r="303" spans="1:52" ht="15.75" customHeight="1">
      <c r="A303" s="1"/>
      <c r="B303" s="6"/>
      <c r="C303" s="3"/>
      <c r="D303" s="4"/>
      <c r="E303" s="5"/>
      <c r="F303" s="1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7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</row>
    <row r="304" spans="1:52" ht="15.75" customHeight="1">
      <c r="A304" s="1"/>
      <c r="B304" s="6"/>
      <c r="C304" s="3"/>
      <c r="D304" s="4"/>
      <c r="E304" s="5"/>
      <c r="F304" s="1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7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</row>
    <row r="305" spans="1:52" ht="15.75" customHeight="1">
      <c r="A305" s="1"/>
      <c r="B305" s="6"/>
      <c r="C305" s="3"/>
      <c r="D305" s="4"/>
      <c r="E305" s="5"/>
      <c r="F305" s="1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7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</row>
    <row r="306" spans="1:52" ht="15.75" customHeight="1">
      <c r="A306" s="1"/>
      <c r="B306" s="6"/>
      <c r="C306" s="3"/>
      <c r="D306" s="4"/>
      <c r="E306" s="5"/>
      <c r="F306" s="1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7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</row>
    <row r="307" spans="1:52" ht="15.75" customHeight="1">
      <c r="A307" s="1"/>
      <c r="B307" s="6"/>
      <c r="C307" s="3"/>
      <c r="D307" s="4"/>
      <c r="E307" s="5"/>
      <c r="F307" s="1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7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</row>
    <row r="308" spans="1:52" ht="15.75" customHeight="1">
      <c r="A308" s="1"/>
      <c r="B308" s="6"/>
      <c r="C308" s="3"/>
      <c r="D308" s="4"/>
      <c r="E308" s="5"/>
      <c r="F308" s="1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7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</row>
    <row r="309" spans="1:52" ht="15.75" customHeight="1">
      <c r="A309" s="1"/>
      <c r="B309" s="6"/>
      <c r="C309" s="3"/>
      <c r="D309" s="4"/>
      <c r="E309" s="5"/>
      <c r="F309" s="1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7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</row>
    <row r="310" spans="1:52" ht="15.75" customHeight="1">
      <c r="A310" s="1"/>
      <c r="B310" s="6"/>
      <c r="C310" s="3"/>
      <c r="D310" s="4"/>
      <c r="E310" s="5"/>
      <c r="F310" s="1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7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</row>
    <row r="311" spans="1:52" ht="15.75" customHeight="1">
      <c r="A311" s="1"/>
      <c r="B311" s="6"/>
      <c r="C311" s="3"/>
      <c r="D311" s="4"/>
      <c r="E311" s="5"/>
      <c r="F311" s="1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7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</row>
    <row r="312" spans="1:52" ht="15.75" customHeight="1">
      <c r="A312" s="1"/>
      <c r="B312" s="6"/>
      <c r="C312" s="3"/>
      <c r="D312" s="4"/>
      <c r="E312" s="5"/>
      <c r="F312" s="1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7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</row>
    <row r="313" spans="1:52" ht="15.75" customHeight="1">
      <c r="A313" s="1"/>
      <c r="B313" s="6"/>
      <c r="C313" s="3"/>
      <c r="D313" s="4"/>
      <c r="E313" s="5"/>
      <c r="F313" s="1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7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</row>
    <row r="314" spans="1:52" ht="15.75" customHeight="1">
      <c r="A314" s="1"/>
      <c r="B314" s="6"/>
      <c r="C314" s="3"/>
      <c r="D314" s="4"/>
      <c r="E314" s="5"/>
      <c r="F314" s="1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7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</row>
    <row r="315" spans="1:52" ht="15.75" customHeight="1">
      <c r="A315" s="1"/>
      <c r="B315" s="6"/>
      <c r="C315" s="3"/>
      <c r="D315" s="4"/>
      <c r="E315" s="5"/>
      <c r="F315" s="1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7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</row>
    <row r="316" spans="1:52" ht="15.75" customHeight="1">
      <c r="A316" s="1"/>
      <c r="B316" s="6"/>
      <c r="C316" s="3"/>
      <c r="D316" s="4"/>
      <c r="E316" s="5"/>
      <c r="F316" s="1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7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</row>
    <row r="317" spans="1:52" ht="15.75" customHeight="1">
      <c r="A317" s="1"/>
      <c r="B317" s="6"/>
      <c r="C317" s="3"/>
      <c r="D317" s="4"/>
      <c r="E317" s="5"/>
      <c r="F317" s="1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7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</row>
    <row r="318" spans="1:52" ht="15.75" customHeight="1">
      <c r="A318" s="1"/>
      <c r="B318" s="6"/>
      <c r="C318" s="3"/>
      <c r="D318" s="4"/>
      <c r="E318" s="5"/>
      <c r="F318" s="1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7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</row>
    <row r="319" spans="1:52" ht="15.75" customHeight="1">
      <c r="A319" s="1"/>
      <c r="B319" s="6"/>
      <c r="C319" s="3"/>
      <c r="D319" s="4"/>
      <c r="E319" s="5"/>
      <c r="F319" s="1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7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</row>
    <row r="320" spans="1:52" ht="15.75" customHeight="1">
      <c r="A320" s="1"/>
      <c r="B320" s="6"/>
      <c r="C320" s="3"/>
      <c r="D320" s="4"/>
      <c r="E320" s="5"/>
      <c r="F320" s="1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7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</row>
    <row r="321" spans="1:52" ht="15.75" customHeight="1">
      <c r="A321" s="1"/>
      <c r="B321" s="6"/>
      <c r="C321" s="3"/>
      <c r="D321" s="4"/>
      <c r="E321" s="5"/>
      <c r="F321" s="1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7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</row>
    <row r="322" spans="1:52" ht="15.75" customHeight="1">
      <c r="A322" s="1"/>
      <c r="B322" s="6"/>
      <c r="C322" s="3"/>
      <c r="D322" s="4"/>
      <c r="E322" s="5"/>
      <c r="F322" s="1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7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</row>
    <row r="323" spans="1:52" ht="15.75" customHeight="1">
      <c r="A323" s="1"/>
      <c r="B323" s="6"/>
      <c r="C323" s="3"/>
      <c r="D323" s="4"/>
      <c r="E323" s="5"/>
      <c r="F323" s="1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7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</row>
    <row r="324" spans="1:52" ht="15.75" customHeight="1">
      <c r="A324" s="1"/>
      <c r="B324" s="6"/>
      <c r="C324" s="3"/>
      <c r="D324" s="4"/>
      <c r="E324" s="5"/>
      <c r="F324" s="1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7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</row>
    <row r="325" spans="1:52" ht="15.75" customHeight="1">
      <c r="A325" s="1"/>
      <c r="B325" s="6"/>
      <c r="C325" s="3"/>
      <c r="D325" s="4"/>
      <c r="E325" s="5"/>
      <c r="F325" s="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7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</row>
    <row r="326" spans="1:52" ht="15.75" customHeight="1">
      <c r="A326" s="1"/>
      <c r="B326" s="6"/>
      <c r="C326" s="3"/>
      <c r="D326" s="4"/>
      <c r="E326" s="5"/>
      <c r="F326" s="1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7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</row>
    <row r="327" spans="1:52" ht="15.75" customHeight="1">
      <c r="A327" s="1"/>
      <c r="B327" s="6"/>
      <c r="C327" s="3"/>
      <c r="D327" s="4"/>
      <c r="E327" s="5"/>
      <c r="F327" s="1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7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</row>
    <row r="328" spans="1:52" ht="15.75" customHeight="1">
      <c r="A328" s="1"/>
      <c r="B328" s="6"/>
      <c r="C328" s="3"/>
      <c r="D328" s="4"/>
      <c r="E328" s="5"/>
      <c r="F328" s="1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7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</row>
    <row r="329" spans="1:52" ht="15.75" customHeight="1">
      <c r="A329" s="1"/>
      <c r="B329" s="6"/>
      <c r="C329" s="3"/>
      <c r="D329" s="4"/>
      <c r="E329" s="5"/>
      <c r="F329" s="1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7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</row>
    <row r="330" spans="1:52" ht="15.75" customHeight="1">
      <c r="A330" s="1"/>
      <c r="B330" s="6"/>
      <c r="C330" s="3"/>
      <c r="D330" s="4"/>
      <c r="E330" s="5"/>
      <c r="F330" s="1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7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</row>
    <row r="331" spans="1:52" ht="15.75" customHeight="1">
      <c r="A331" s="1"/>
      <c r="B331" s="6"/>
      <c r="C331" s="3"/>
      <c r="D331" s="4"/>
      <c r="E331" s="5"/>
      <c r="F331" s="1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7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</row>
    <row r="332" spans="1:52" ht="15.75" customHeight="1">
      <c r="A332" s="1"/>
      <c r="B332" s="6"/>
      <c r="C332" s="3"/>
      <c r="D332" s="4"/>
      <c r="E332" s="5"/>
      <c r="F332" s="1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7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</row>
    <row r="333" spans="1:52" ht="15.75" customHeight="1">
      <c r="A333" s="1"/>
      <c r="B333" s="6"/>
      <c r="C333" s="3"/>
      <c r="D333" s="4"/>
      <c r="E333" s="5"/>
      <c r="F333" s="1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7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</row>
    <row r="334" spans="1:52" ht="15.75" customHeight="1">
      <c r="A334" s="1"/>
      <c r="B334" s="6"/>
      <c r="C334" s="3"/>
      <c r="D334" s="4"/>
      <c r="E334" s="5"/>
      <c r="F334" s="1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7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</row>
    <row r="335" spans="1:52" ht="15.75" customHeight="1">
      <c r="A335" s="1"/>
      <c r="B335" s="6"/>
      <c r="C335" s="3"/>
      <c r="D335" s="4"/>
      <c r="E335" s="5"/>
      <c r="F335" s="1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7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</row>
    <row r="336" spans="1:52" ht="15.75" customHeight="1">
      <c r="A336" s="1"/>
      <c r="B336" s="6"/>
      <c r="C336" s="3"/>
      <c r="D336" s="4"/>
      <c r="E336" s="5"/>
      <c r="F336" s="1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7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</row>
    <row r="337" spans="1:52" ht="15.75" customHeight="1">
      <c r="A337" s="1"/>
      <c r="B337" s="6"/>
      <c r="C337" s="3"/>
      <c r="D337" s="4"/>
      <c r="E337" s="5"/>
      <c r="F337" s="1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7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</row>
    <row r="338" spans="1:52" ht="15.75" customHeight="1">
      <c r="A338" s="1"/>
      <c r="B338" s="6"/>
      <c r="C338" s="3"/>
      <c r="D338" s="4"/>
      <c r="E338" s="5"/>
      <c r="F338" s="1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7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</row>
    <row r="339" spans="1:52" ht="15.75" customHeight="1">
      <c r="A339" s="1"/>
      <c r="B339" s="6"/>
      <c r="C339" s="3"/>
      <c r="D339" s="4"/>
      <c r="E339" s="5"/>
      <c r="F339" s="1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7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</row>
    <row r="340" spans="1:52" ht="15.75" customHeight="1">
      <c r="A340" s="1"/>
      <c r="B340" s="6"/>
      <c r="C340" s="3"/>
      <c r="D340" s="4"/>
      <c r="E340" s="5"/>
      <c r="F340" s="1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7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</row>
    <row r="341" spans="1:52" ht="15.75" customHeight="1">
      <c r="A341" s="1"/>
      <c r="B341" s="6"/>
      <c r="C341" s="3"/>
      <c r="D341" s="4"/>
      <c r="E341" s="5"/>
      <c r="F341" s="1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7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</row>
    <row r="342" spans="1:52" ht="15.75" customHeight="1">
      <c r="A342" s="1"/>
      <c r="B342" s="6"/>
      <c r="C342" s="3"/>
      <c r="D342" s="4"/>
      <c r="E342" s="5"/>
      <c r="F342" s="1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7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</row>
    <row r="343" spans="1:52" ht="15.75" customHeight="1">
      <c r="A343" s="1"/>
      <c r="B343" s="6"/>
      <c r="C343" s="3"/>
      <c r="D343" s="4"/>
      <c r="E343" s="5"/>
      <c r="F343" s="1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7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</row>
    <row r="344" spans="1:52" ht="15.75" customHeight="1">
      <c r="A344" s="1"/>
      <c r="B344" s="6"/>
      <c r="C344" s="3"/>
      <c r="D344" s="4"/>
      <c r="E344" s="5"/>
      <c r="F344" s="1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7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</row>
    <row r="345" spans="1:52" ht="15.75" customHeight="1">
      <c r="A345" s="1"/>
      <c r="B345" s="6"/>
      <c r="C345" s="3"/>
      <c r="D345" s="4"/>
      <c r="E345" s="5"/>
      <c r="F345" s="1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7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</row>
    <row r="346" spans="1:52" ht="15.75" customHeight="1">
      <c r="A346" s="1"/>
      <c r="B346" s="6"/>
      <c r="C346" s="3"/>
      <c r="D346" s="4"/>
      <c r="E346" s="5"/>
      <c r="F346" s="1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7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</row>
    <row r="347" spans="1:52" ht="15.75" customHeight="1">
      <c r="A347" s="1"/>
      <c r="B347" s="6"/>
      <c r="C347" s="3"/>
      <c r="D347" s="4"/>
      <c r="E347" s="5"/>
      <c r="F347" s="1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7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</row>
    <row r="348" spans="1:52" ht="15.75" customHeight="1">
      <c r="A348" s="1"/>
      <c r="B348" s="6"/>
      <c r="C348" s="3"/>
      <c r="D348" s="4"/>
      <c r="E348" s="5"/>
      <c r="F348" s="1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7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</row>
    <row r="349" spans="1:52" ht="15.75" customHeight="1">
      <c r="A349" s="1"/>
      <c r="B349" s="6"/>
      <c r="C349" s="3"/>
      <c r="D349" s="4"/>
      <c r="E349" s="5"/>
      <c r="F349" s="1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7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</row>
    <row r="350" spans="1:52" ht="15.75" customHeight="1">
      <c r="A350" s="1"/>
      <c r="B350" s="6"/>
      <c r="C350" s="3"/>
      <c r="D350" s="4"/>
      <c r="E350" s="5"/>
      <c r="F350" s="1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7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</row>
    <row r="351" spans="1:52" ht="15.75" customHeight="1">
      <c r="A351" s="1"/>
      <c r="B351" s="6"/>
      <c r="C351" s="3"/>
      <c r="D351" s="4"/>
      <c r="E351" s="5"/>
      <c r="F351" s="1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7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</row>
    <row r="352" spans="1:52" ht="15.75" customHeight="1">
      <c r="A352" s="1"/>
      <c r="B352" s="6"/>
      <c r="C352" s="3"/>
      <c r="D352" s="4"/>
      <c r="E352" s="5"/>
      <c r="F352" s="1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7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</row>
    <row r="353" spans="1:52" ht="15.75" customHeight="1">
      <c r="A353" s="1"/>
      <c r="B353" s="6"/>
      <c r="C353" s="3"/>
      <c r="D353" s="4"/>
      <c r="E353" s="5"/>
      <c r="F353" s="1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7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</row>
    <row r="354" spans="1:52" ht="15.75" customHeight="1">
      <c r="A354" s="1"/>
      <c r="B354" s="6"/>
      <c r="C354" s="3"/>
      <c r="D354" s="4"/>
      <c r="E354" s="5"/>
      <c r="F354" s="1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7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</row>
    <row r="355" spans="1:52" ht="15.75" customHeight="1">
      <c r="A355" s="1"/>
      <c r="B355" s="6"/>
      <c r="C355" s="3"/>
      <c r="D355" s="4"/>
      <c r="E355" s="5"/>
      <c r="F355" s="1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7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</row>
    <row r="356" spans="1:52" ht="15.75" customHeight="1">
      <c r="A356" s="1"/>
      <c r="B356" s="6"/>
      <c r="C356" s="3"/>
      <c r="D356" s="4"/>
      <c r="E356" s="5"/>
      <c r="F356" s="1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7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</row>
    <row r="357" spans="1:52" ht="15.75" customHeight="1">
      <c r="A357" s="1"/>
      <c r="B357" s="6"/>
      <c r="C357" s="3"/>
      <c r="D357" s="4"/>
      <c r="E357" s="5"/>
      <c r="F357" s="1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7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</row>
    <row r="358" spans="1:52" ht="15.75" customHeight="1">
      <c r="A358" s="1"/>
      <c r="B358" s="6"/>
      <c r="C358" s="3"/>
      <c r="D358" s="4"/>
      <c r="E358" s="5"/>
      <c r="F358" s="1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7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</row>
    <row r="359" spans="1:52" ht="15.75" customHeight="1">
      <c r="A359" s="1"/>
      <c r="B359" s="6"/>
      <c r="C359" s="3"/>
      <c r="D359" s="4"/>
      <c r="E359" s="5"/>
      <c r="F359" s="1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7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</row>
    <row r="360" spans="1:52" ht="15.75" customHeight="1">
      <c r="A360" s="1"/>
      <c r="B360" s="6"/>
      <c r="C360" s="3"/>
      <c r="D360" s="4"/>
      <c r="E360" s="5"/>
      <c r="F360" s="1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7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</row>
    <row r="361" spans="1:52" ht="15.75" customHeight="1">
      <c r="A361" s="1"/>
      <c r="B361" s="6"/>
      <c r="C361" s="3"/>
      <c r="D361" s="4"/>
      <c r="E361" s="5"/>
      <c r="F361" s="1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7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</row>
    <row r="362" spans="1:52" ht="15.75" customHeight="1">
      <c r="A362" s="1"/>
      <c r="B362" s="6"/>
      <c r="C362" s="3"/>
      <c r="D362" s="4"/>
      <c r="E362" s="5"/>
      <c r="F362" s="1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7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</row>
    <row r="363" spans="1:52" ht="15.75" customHeight="1">
      <c r="A363" s="1"/>
      <c r="B363" s="6"/>
      <c r="C363" s="3"/>
      <c r="D363" s="4"/>
      <c r="E363" s="5"/>
      <c r="F363" s="1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7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</row>
    <row r="364" spans="1:52" ht="15.75" customHeight="1">
      <c r="A364" s="1"/>
      <c r="B364" s="6"/>
      <c r="C364" s="3"/>
      <c r="D364" s="4"/>
      <c r="E364" s="5"/>
      <c r="F364" s="1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7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</row>
    <row r="365" spans="1:52" ht="15.75" customHeight="1">
      <c r="A365" s="1"/>
      <c r="B365" s="6"/>
      <c r="C365" s="3"/>
      <c r="D365" s="4"/>
      <c r="E365" s="5"/>
      <c r="F365" s="1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7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</row>
    <row r="366" spans="1:52" ht="15.75" customHeight="1">
      <c r="A366" s="1"/>
      <c r="B366" s="6"/>
      <c r="C366" s="3"/>
      <c r="D366" s="4"/>
      <c r="E366" s="5"/>
      <c r="F366" s="1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7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</row>
    <row r="367" spans="1:52" ht="15.75" customHeight="1">
      <c r="A367" s="1"/>
      <c r="B367" s="6"/>
      <c r="C367" s="3"/>
      <c r="D367" s="4"/>
      <c r="E367" s="5"/>
      <c r="F367" s="1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7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</row>
    <row r="368" spans="1:52" ht="15.75" customHeight="1">
      <c r="A368" s="1"/>
      <c r="B368" s="6"/>
      <c r="C368" s="3"/>
      <c r="D368" s="4"/>
      <c r="E368" s="5"/>
      <c r="F368" s="1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7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</row>
    <row r="369" spans="1:52" ht="15.75" customHeight="1">
      <c r="A369" s="1"/>
      <c r="B369" s="6"/>
      <c r="C369" s="3"/>
      <c r="D369" s="4"/>
      <c r="E369" s="5"/>
      <c r="F369" s="1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7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</row>
    <row r="370" spans="1:52" ht="15.75" customHeight="1">
      <c r="A370" s="1"/>
      <c r="B370" s="6"/>
      <c r="C370" s="3"/>
      <c r="D370" s="4"/>
      <c r="E370" s="5"/>
      <c r="F370" s="1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7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</row>
    <row r="371" spans="1:52" ht="15.75" customHeight="1">
      <c r="A371" s="1"/>
      <c r="B371" s="6"/>
      <c r="C371" s="3"/>
      <c r="D371" s="4"/>
      <c r="E371" s="5"/>
      <c r="F371" s="1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7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</row>
    <row r="372" spans="1:52" ht="15.75" customHeight="1">
      <c r="A372" s="1"/>
      <c r="B372" s="6"/>
      <c r="C372" s="3"/>
      <c r="D372" s="4"/>
      <c r="E372" s="5"/>
      <c r="F372" s="1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7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</row>
    <row r="373" spans="1:52" ht="15.75" customHeight="1">
      <c r="A373" s="1"/>
      <c r="B373" s="6"/>
      <c r="C373" s="3"/>
      <c r="D373" s="4"/>
      <c r="E373" s="5"/>
      <c r="F373" s="1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7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</row>
    <row r="374" spans="1:52" ht="15.75" customHeight="1">
      <c r="A374" s="1"/>
      <c r="B374" s="6"/>
      <c r="C374" s="3"/>
      <c r="D374" s="4"/>
      <c r="E374" s="5"/>
      <c r="F374" s="1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7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</row>
    <row r="375" spans="1:52" ht="15.75" customHeight="1">
      <c r="A375" s="1"/>
      <c r="B375" s="6"/>
      <c r="C375" s="3"/>
      <c r="D375" s="4"/>
      <c r="E375" s="5"/>
      <c r="F375" s="1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7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</row>
    <row r="376" spans="1:52" ht="15.75" customHeight="1">
      <c r="A376" s="1"/>
      <c r="B376" s="6"/>
      <c r="C376" s="3"/>
      <c r="D376" s="4"/>
      <c r="E376" s="5"/>
      <c r="F376" s="1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7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</row>
    <row r="377" spans="1:52" ht="15.75" customHeight="1">
      <c r="A377" s="1"/>
      <c r="B377" s="6"/>
      <c r="C377" s="3"/>
      <c r="D377" s="4"/>
      <c r="E377" s="5"/>
      <c r="F377" s="1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7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</row>
    <row r="378" spans="1:52" ht="15.75" customHeight="1">
      <c r="A378" s="1"/>
      <c r="B378" s="6"/>
      <c r="C378" s="3"/>
      <c r="D378" s="4"/>
      <c r="E378" s="5"/>
      <c r="F378" s="1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7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</row>
    <row r="379" spans="1:52" ht="15.75" customHeight="1">
      <c r="A379" s="1"/>
      <c r="B379" s="6"/>
      <c r="C379" s="3"/>
      <c r="D379" s="4"/>
      <c r="E379" s="5"/>
      <c r="F379" s="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7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</row>
    <row r="380" spans="1:52" ht="15.75" customHeight="1">
      <c r="A380" s="1"/>
      <c r="B380" s="6"/>
      <c r="C380" s="3"/>
      <c r="D380" s="4"/>
      <c r="E380" s="5"/>
      <c r="F380" s="1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7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</row>
    <row r="381" spans="1:52" ht="15.75" customHeight="1">
      <c r="A381" s="1"/>
      <c r="B381" s="6"/>
      <c r="C381" s="3"/>
      <c r="D381" s="4"/>
      <c r="E381" s="5"/>
      <c r="F381" s="1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7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</row>
    <row r="382" spans="1:52" ht="15.75" customHeight="1">
      <c r="A382" s="1"/>
      <c r="B382" s="6"/>
      <c r="C382" s="3"/>
      <c r="D382" s="4"/>
      <c r="E382" s="5"/>
      <c r="F382" s="1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7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</row>
    <row r="383" spans="1:52" ht="15.75" customHeight="1">
      <c r="A383" s="1"/>
      <c r="B383" s="6"/>
      <c r="C383" s="3"/>
      <c r="D383" s="4"/>
      <c r="E383" s="5"/>
      <c r="F383" s="1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7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</row>
    <row r="384" spans="1:52" ht="15.75" customHeight="1">
      <c r="A384" s="1"/>
      <c r="B384" s="6"/>
      <c r="C384" s="3"/>
      <c r="D384" s="4"/>
      <c r="E384" s="5"/>
      <c r="F384" s="1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7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</row>
    <row r="385" spans="1:52" ht="15.75" customHeight="1">
      <c r="A385" s="1"/>
      <c r="B385" s="6"/>
      <c r="C385" s="3"/>
      <c r="D385" s="4"/>
      <c r="E385" s="5"/>
      <c r="F385" s="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7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</row>
    <row r="386" spans="1:52" ht="15.75" customHeight="1">
      <c r="A386" s="1"/>
      <c r="B386" s="6"/>
      <c r="C386" s="3"/>
      <c r="D386" s="4"/>
      <c r="E386" s="5"/>
      <c r="F386" s="1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7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</row>
    <row r="387" spans="1:52" ht="15.75" customHeight="1">
      <c r="A387" s="1"/>
      <c r="B387" s="6"/>
      <c r="C387" s="3"/>
      <c r="D387" s="4"/>
      <c r="E387" s="5"/>
      <c r="F387" s="1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7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</row>
    <row r="388" spans="1:52" ht="15.75" customHeight="1">
      <c r="A388" s="1"/>
      <c r="B388" s="6"/>
      <c r="C388" s="3"/>
      <c r="D388" s="4"/>
      <c r="E388" s="5"/>
      <c r="F388" s="1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7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</row>
    <row r="389" spans="1:52" ht="15.75" customHeight="1">
      <c r="A389" s="1"/>
      <c r="B389" s="6"/>
      <c r="C389" s="3"/>
      <c r="D389" s="4"/>
      <c r="E389" s="5"/>
      <c r="F389" s="1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7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</row>
    <row r="390" spans="1:52" ht="15.75" customHeight="1">
      <c r="A390" s="1"/>
      <c r="B390" s="6"/>
      <c r="C390" s="3"/>
      <c r="D390" s="4"/>
      <c r="E390" s="5"/>
      <c r="F390" s="1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7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</row>
    <row r="391" spans="1:52" ht="15.75" customHeight="1">
      <c r="A391" s="1"/>
      <c r="B391" s="6"/>
      <c r="C391" s="3"/>
      <c r="D391" s="4"/>
      <c r="E391" s="5"/>
      <c r="F391" s="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7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</row>
    <row r="392" spans="1:52" ht="15.75" customHeight="1">
      <c r="A392" s="1"/>
      <c r="B392" s="6"/>
      <c r="C392" s="3"/>
      <c r="D392" s="4"/>
      <c r="E392" s="5"/>
      <c r="F392" s="1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7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</row>
    <row r="393" spans="1:52" ht="15.75" customHeight="1">
      <c r="A393" s="1"/>
      <c r="B393" s="6"/>
      <c r="C393" s="3"/>
      <c r="D393" s="4"/>
      <c r="E393" s="5"/>
      <c r="F393" s="1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7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</row>
    <row r="394" spans="1:52" ht="15.75" customHeight="1">
      <c r="A394" s="1"/>
      <c r="B394" s="6"/>
      <c r="C394" s="3"/>
      <c r="D394" s="4"/>
      <c r="E394" s="5"/>
      <c r="F394" s="1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7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</row>
    <row r="395" spans="1:52" ht="15.75" customHeight="1">
      <c r="A395" s="1"/>
      <c r="B395" s="6"/>
      <c r="C395" s="3"/>
      <c r="D395" s="4"/>
      <c r="E395" s="5"/>
      <c r="F395" s="1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7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</row>
    <row r="396" spans="1:52" ht="15.75" customHeight="1">
      <c r="A396" s="1"/>
      <c r="B396" s="6"/>
      <c r="C396" s="3"/>
      <c r="D396" s="4"/>
      <c r="E396" s="5"/>
      <c r="F396" s="1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7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</row>
    <row r="397" spans="1:52" ht="15.75" customHeight="1">
      <c r="A397" s="1"/>
      <c r="B397" s="6"/>
      <c r="C397" s="3"/>
      <c r="D397" s="4"/>
      <c r="E397" s="5"/>
      <c r="F397" s="1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7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</row>
    <row r="398" spans="1:52" ht="15.75" customHeight="1">
      <c r="A398" s="1"/>
      <c r="B398" s="6"/>
      <c r="C398" s="3"/>
      <c r="D398" s="4"/>
      <c r="E398" s="5"/>
      <c r="F398" s="1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7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</row>
    <row r="399" spans="1:52" ht="15.75" customHeight="1">
      <c r="A399" s="1"/>
      <c r="B399" s="6"/>
      <c r="C399" s="3"/>
      <c r="D399" s="4"/>
      <c r="E399" s="5"/>
      <c r="F399" s="1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7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</row>
    <row r="400" spans="1:52" ht="15.75" customHeight="1">
      <c r="A400" s="1"/>
      <c r="B400" s="6"/>
      <c r="C400" s="3"/>
      <c r="D400" s="4"/>
      <c r="E400" s="5"/>
      <c r="F400" s="1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7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</row>
    <row r="401" spans="1:52" ht="15.75" customHeight="1">
      <c r="A401" s="1"/>
      <c r="B401" s="6"/>
      <c r="C401" s="3"/>
      <c r="D401" s="4"/>
      <c r="E401" s="5"/>
      <c r="F401" s="1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7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</row>
    <row r="402" spans="1:52" ht="15.75" customHeight="1">
      <c r="A402" s="1"/>
      <c r="B402" s="6"/>
      <c r="C402" s="3"/>
      <c r="D402" s="4"/>
      <c r="E402" s="5"/>
      <c r="F402" s="1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7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</row>
    <row r="403" spans="1:52" ht="15.75" customHeight="1">
      <c r="A403" s="1"/>
      <c r="B403" s="6"/>
      <c r="C403" s="3"/>
      <c r="D403" s="4"/>
      <c r="E403" s="5"/>
      <c r="F403" s="1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7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</row>
    <row r="404" spans="1:52" ht="15.75" customHeight="1">
      <c r="A404" s="1"/>
      <c r="B404" s="6"/>
      <c r="C404" s="3"/>
      <c r="D404" s="4"/>
      <c r="E404" s="5"/>
      <c r="F404" s="1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7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</row>
    <row r="405" spans="1:52" ht="15.75" customHeight="1">
      <c r="A405" s="1"/>
      <c r="B405" s="6"/>
      <c r="C405" s="3"/>
      <c r="D405" s="4"/>
      <c r="E405" s="5"/>
      <c r="F405" s="1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7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</row>
    <row r="406" spans="1:52" ht="15.75" customHeight="1">
      <c r="A406" s="1"/>
      <c r="B406" s="6"/>
      <c r="C406" s="3"/>
      <c r="D406" s="4"/>
      <c r="E406" s="5"/>
      <c r="F406" s="1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7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</row>
    <row r="407" spans="1:52" ht="15.75" customHeight="1">
      <c r="A407" s="1"/>
      <c r="B407" s="6"/>
      <c r="C407" s="3"/>
      <c r="D407" s="4"/>
      <c r="E407" s="5"/>
      <c r="F407" s="1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7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</row>
    <row r="408" spans="1:52" ht="15.75" customHeight="1">
      <c r="A408" s="1"/>
      <c r="B408" s="6"/>
      <c r="C408" s="3"/>
      <c r="D408" s="4"/>
      <c r="E408" s="5"/>
      <c r="F408" s="1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7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</row>
    <row r="409" spans="1:52" ht="15.75" customHeight="1">
      <c r="A409" s="1"/>
      <c r="B409" s="6"/>
      <c r="C409" s="3"/>
      <c r="D409" s="4"/>
      <c r="E409" s="5"/>
      <c r="F409" s="1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7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</row>
    <row r="410" spans="1:52" ht="15.75" customHeight="1">
      <c r="A410" s="1"/>
      <c r="B410" s="6"/>
      <c r="C410" s="3"/>
      <c r="D410" s="4"/>
      <c r="E410" s="5"/>
      <c r="F410" s="1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7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</row>
    <row r="411" spans="1:52" ht="15.75" customHeight="1">
      <c r="A411" s="1"/>
      <c r="B411" s="6"/>
      <c r="C411" s="3"/>
      <c r="D411" s="4"/>
      <c r="E411" s="5"/>
      <c r="F411" s="1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7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</row>
    <row r="412" spans="1:52" ht="15.75" customHeight="1">
      <c r="A412" s="1"/>
      <c r="B412" s="6"/>
      <c r="C412" s="3"/>
      <c r="D412" s="4"/>
      <c r="E412" s="5"/>
      <c r="F412" s="1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7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</row>
    <row r="413" spans="1:52" ht="15.75" customHeight="1">
      <c r="A413" s="1"/>
      <c r="B413" s="6"/>
      <c r="C413" s="3"/>
      <c r="D413" s="4"/>
      <c r="E413" s="5"/>
      <c r="F413" s="1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7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</row>
    <row r="414" spans="1:52" ht="15.75" customHeight="1">
      <c r="A414" s="1"/>
      <c r="B414" s="6"/>
      <c r="C414" s="3"/>
      <c r="D414" s="4"/>
      <c r="E414" s="5"/>
      <c r="F414" s="1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7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</row>
    <row r="415" spans="1:52" ht="15.75" customHeight="1">
      <c r="A415" s="1"/>
      <c r="B415" s="6"/>
      <c r="C415" s="3"/>
      <c r="D415" s="4"/>
      <c r="E415" s="5"/>
      <c r="F415" s="1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7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</row>
    <row r="416" spans="1:52" ht="15.75" customHeight="1">
      <c r="A416" s="1"/>
      <c r="B416" s="6"/>
      <c r="C416" s="3"/>
      <c r="D416" s="4"/>
      <c r="E416" s="5"/>
      <c r="F416" s="1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7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</row>
    <row r="417" spans="1:52" ht="15.75" customHeight="1">
      <c r="A417" s="1"/>
      <c r="B417" s="6"/>
      <c r="C417" s="3"/>
      <c r="D417" s="4"/>
      <c r="E417" s="5"/>
      <c r="F417" s="1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7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</row>
    <row r="418" spans="1:52" ht="15.75" customHeight="1">
      <c r="A418" s="1"/>
      <c r="B418" s="6"/>
      <c r="C418" s="3"/>
      <c r="D418" s="4"/>
      <c r="E418" s="5"/>
      <c r="F418" s="1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7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</row>
    <row r="419" spans="1:52" ht="15.75" customHeight="1">
      <c r="A419" s="1"/>
      <c r="B419" s="6"/>
      <c r="C419" s="3"/>
      <c r="D419" s="4"/>
      <c r="E419" s="5"/>
      <c r="F419" s="1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7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</row>
    <row r="420" spans="1:52" ht="15.75" customHeight="1">
      <c r="A420" s="1"/>
      <c r="B420" s="6"/>
      <c r="C420" s="3"/>
      <c r="D420" s="4"/>
      <c r="E420" s="5"/>
      <c r="F420" s="1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7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</row>
    <row r="421" spans="1:52" ht="15.75" customHeight="1">
      <c r="A421" s="1"/>
      <c r="B421" s="6"/>
      <c r="C421" s="3"/>
      <c r="D421" s="4"/>
      <c r="E421" s="5"/>
      <c r="F421" s="1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7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</row>
    <row r="422" spans="1:52" ht="15.75" customHeight="1">
      <c r="A422" s="1"/>
      <c r="B422" s="6"/>
      <c r="C422" s="3"/>
      <c r="D422" s="4"/>
      <c r="E422" s="5"/>
      <c r="F422" s="1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7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</row>
    <row r="423" spans="1:52" ht="15.75" customHeight="1">
      <c r="A423" s="1"/>
      <c r="B423" s="6"/>
      <c r="C423" s="3"/>
      <c r="D423" s="4"/>
      <c r="E423" s="5"/>
      <c r="F423" s="1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7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</row>
    <row r="424" spans="1:52" ht="15.75" customHeight="1">
      <c r="A424" s="1"/>
      <c r="B424" s="6"/>
      <c r="C424" s="3"/>
      <c r="D424" s="4"/>
      <c r="E424" s="5"/>
      <c r="F424" s="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7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</row>
    <row r="425" spans="1:52" ht="15.75" customHeight="1">
      <c r="A425" s="1"/>
      <c r="B425" s="6"/>
      <c r="C425" s="3"/>
      <c r="D425" s="4"/>
      <c r="E425" s="5"/>
      <c r="F425" s="1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7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</row>
    <row r="426" spans="1:52" ht="15.75" customHeight="1">
      <c r="A426" s="1"/>
      <c r="B426" s="6"/>
      <c r="C426" s="3"/>
      <c r="D426" s="4"/>
      <c r="E426" s="5"/>
      <c r="F426" s="1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7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</row>
    <row r="427" spans="1:52" ht="15.75" customHeight="1">
      <c r="A427" s="1"/>
      <c r="B427" s="6"/>
      <c r="C427" s="3"/>
      <c r="D427" s="4"/>
      <c r="E427" s="5"/>
      <c r="F427" s="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7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</row>
    <row r="428" spans="1:52" ht="15.75" customHeight="1">
      <c r="A428" s="1"/>
      <c r="B428" s="6"/>
      <c r="C428" s="3"/>
      <c r="D428" s="4"/>
      <c r="E428" s="5"/>
      <c r="F428" s="1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7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</row>
    <row r="429" spans="1:52" ht="15.75" customHeight="1">
      <c r="A429" s="1"/>
      <c r="B429" s="6"/>
      <c r="C429" s="3"/>
      <c r="D429" s="4"/>
      <c r="E429" s="5"/>
      <c r="F429" s="1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7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</row>
    <row r="430" spans="1:52" ht="15.75" customHeight="1">
      <c r="A430" s="1"/>
      <c r="B430" s="6"/>
      <c r="C430" s="3"/>
      <c r="D430" s="4"/>
      <c r="E430" s="5"/>
      <c r="F430" s="1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7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</row>
    <row r="431" spans="1:52" ht="15.75" customHeight="1">
      <c r="A431" s="1"/>
      <c r="B431" s="6"/>
      <c r="C431" s="3"/>
      <c r="D431" s="4"/>
      <c r="E431" s="5"/>
      <c r="F431" s="1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7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</row>
    <row r="432" spans="1:52" ht="15.75" customHeight="1">
      <c r="A432" s="1"/>
      <c r="B432" s="6"/>
      <c r="C432" s="3"/>
      <c r="D432" s="4"/>
      <c r="E432" s="5"/>
      <c r="F432" s="1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7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</row>
    <row r="433" spans="1:52" ht="15.75" customHeight="1">
      <c r="A433" s="1"/>
      <c r="B433" s="6"/>
      <c r="C433" s="3"/>
      <c r="D433" s="4"/>
      <c r="E433" s="5"/>
      <c r="F433" s="1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7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</row>
    <row r="434" spans="1:52" ht="15.75" customHeight="1">
      <c r="A434" s="1"/>
      <c r="B434" s="6"/>
      <c r="C434" s="3"/>
      <c r="D434" s="4"/>
      <c r="E434" s="5"/>
      <c r="F434" s="1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7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</row>
    <row r="435" spans="1:52" ht="15.75" customHeight="1">
      <c r="A435" s="1"/>
      <c r="B435" s="6"/>
      <c r="C435" s="3"/>
      <c r="D435" s="4"/>
      <c r="E435" s="5"/>
      <c r="F435" s="1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7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</row>
    <row r="436" spans="1:52" ht="15.75" customHeight="1">
      <c r="A436" s="1"/>
      <c r="B436" s="6"/>
      <c r="C436" s="3"/>
      <c r="D436" s="4"/>
      <c r="E436" s="5"/>
      <c r="F436" s="1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7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</row>
    <row r="437" spans="1:52" ht="15.75" customHeight="1">
      <c r="A437" s="1"/>
      <c r="B437" s="6"/>
      <c r="C437" s="3"/>
      <c r="D437" s="4"/>
      <c r="E437" s="5"/>
      <c r="F437" s="1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7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</row>
    <row r="438" spans="1:52" ht="15.75" customHeight="1">
      <c r="A438" s="1"/>
      <c r="B438" s="6"/>
      <c r="C438" s="3"/>
      <c r="D438" s="4"/>
      <c r="E438" s="5"/>
      <c r="F438" s="1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7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</row>
    <row r="439" spans="1:52" ht="15.75" customHeight="1">
      <c r="A439" s="1"/>
      <c r="B439" s="6"/>
      <c r="C439" s="3"/>
      <c r="D439" s="4"/>
      <c r="E439" s="5"/>
      <c r="F439" s="1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7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</row>
    <row r="440" spans="1:52" ht="15.75" customHeight="1">
      <c r="A440" s="1"/>
      <c r="B440" s="6"/>
      <c r="C440" s="3"/>
      <c r="D440" s="4"/>
      <c r="E440" s="5"/>
      <c r="F440" s="1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7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</row>
    <row r="441" spans="1:52" ht="15.75" customHeight="1">
      <c r="A441" s="1"/>
      <c r="B441" s="6"/>
      <c r="C441" s="3"/>
      <c r="D441" s="4"/>
      <c r="E441" s="5"/>
      <c r="F441" s="1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7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</row>
    <row r="442" spans="1:52" ht="15.75" customHeight="1">
      <c r="A442" s="1"/>
      <c r="B442" s="6"/>
      <c r="C442" s="3"/>
      <c r="D442" s="4"/>
      <c r="E442" s="5"/>
      <c r="F442" s="1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7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</row>
    <row r="443" spans="1:52" ht="15.75" customHeight="1">
      <c r="A443" s="1"/>
      <c r="B443" s="6"/>
      <c r="C443" s="3"/>
      <c r="D443" s="4"/>
      <c r="E443" s="5"/>
      <c r="F443" s="1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7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</row>
    <row r="444" spans="1:52" ht="15.75" customHeight="1">
      <c r="A444" s="1"/>
      <c r="B444" s="6"/>
      <c r="C444" s="3"/>
      <c r="D444" s="4"/>
      <c r="E444" s="5"/>
      <c r="F444" s="1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7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</row>
    <row r="445" spans="1:52" ht="15.75" customHeight="1">
      <c r="A445" s="1"/>
      <c r="B445" s="6"/>
      <c r="C445" s="3"/>
      <c r="D445" s="4"/>
      <c r="E445" s="5"/>
      <c r="F445" s="1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7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</row>
    <row r="446" spans="1:52" ht="15.75" customHeight="1">
      <c r="A446" s="1"/>
      <c r="B446" s="6"/>
      <c r="C446" s="3"/>
      <c r="D446" s="4"/>
      <c r="E446" s="5"/>
      <c r="F446" s="1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7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</row>
    <row r="447" spans="1:52" ht="15.75" customHeight="1">
      <c r="A447" s="1"/>
      <c r="B447" s="6"/>
      <c r="C447" s="3"/>
      <c r="D447" s="4"/>
      <c r="E447" s="5"/>
      <c r="F447" s="1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7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</row>
    <row r="448" spans="1:52" ht="15.75" customHeight="1">
      <c r="A448" s="1"/>
      <c r="B448" s="6"/>
      <c r="C448" s="3"/>
      <c r="D448" s="4"/>
      <c r="E448" s="5"/>
      <c r="F448" s="1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7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</row>
    <row r="449" spans="1:52" ht="15.75" customHeight="1">
      <c r="A449" s="1"/>
      <c r="B449" s="6"/>
      <c r="C449" s="3"/>
      <c r="D449" s="4"/>
      <c r="E449" s="5"/>
      <c r="F449" s="1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7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</row>
    <row r="450" spans="1:52" ht="15.75" customHeight="1">
      <c r="A450" s="1"/>
      <c r="B450" s="6"/>
      <c r="C450" s="3"/>
      <c r="D450" s="4"/>
      <c r="E450" s="5"/>
      <c r="F450" s="1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7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</row>
    <row r="451" spans="1:52" ht="15.75" customHeight="1">
      <c r="A451" s="1"/>
      <c r="B451" s="6"/>
      <c r="C451" s="3"/>
      <c r="D451" s="4"/>
      <c r="E451" s="5"/>
      <c r="F451" s="1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7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</row>
    <row r="452" spans="1:52" ht="15.75" customHeight="1">
      <c r="A452" s="1"/>
      <c r="B452" s="6"/>
      <c r="C452" s="3"/>
      <c r="D452" s="4"/>
      <c r="E452" s="5"/>
      <c r="F452" s="1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7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</row>
    <row r="453" spans="1:52" ht="15.75" customHeight="1">
      <c r="A453" s="1"/>
      <c r="B453" s="6"/>
      <c r="C453" s="3"/>
      <c r="D453" s="4"/>
      <c r="E453" s="5"/>
      <c r="F453" s="1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7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</row>
    <row r="454" spans="1:52" ht="15.75" customHeight="1">
      <c r="A454" s="1"/>
      <c r="B454" s="6"/>
      <c r="C454" s="3"/>
      <c r="D454" s="4"/>
      <c r="E454" s="5"/>
      <c r="F454" s="1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7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</row>
    <row r="455" spans="1:52" ht="15.75" customHeight="1">
      <c r="A455" s="1"/>
      <c r="B455" s="6"/>
      <c r="C455" s="3"/>
      <c r="D455" s="4"/>
      <c r="E455" s="5"/>
      <c r="F455" s="1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7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</row>
    <row r="456" spans="1:52" ht="15.75" customHeight="1">
      <c r="A456" s="1"/>
      <c r="B456" s="6"/>
      <c r="C456" s="3"/>
      <c r="D456" s="4"/>
      <c r="E456" s="5"/>
      <c r="F456" s="1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7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</row>
    <row r="457" spans="1:52" ht="15.75" customHeight="1">
      <c r="A457" s="1"/>
      <c r="B457" s="6"/>
      <c r="C457" s="3"/>
      <c r="D457" s="4"/>
      <c r="E457" s="5"/>
      <c r="F457" s="1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7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</row>
    <row r="458" spans="1:52" ht="15.75" customHeight="1">
      <c r="A458" s="1"/>
      <c r="B458" s="6"/>
      <c r="C458" s="3"/>
      <c r="D458" s="4"/>
      <c r="E458" s="5"/>
      <c r="F458" s="1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7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</row>
    <row r="459" spans="1:52" ht="15.75" customHeight="1">
      <c r="A459" s="1"/>
      <c r="B459" s="6"/>
      <c r="C459" s="3"/>
      <c r="D459" s="4"/>
      <c r="E459" s="5"/>
      <c r="F459" s="1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7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</row>
    <row r="460" spans="1:52" ht="15.75" customHeight="1">
      <c r="A460" s="1"/>
      <c r="B460" s="6"/>
      <c r="C460" s="3"/>
      <c r="D460" s="4"/>
      <c r="E460" s="5"/>
      <c r="F460" s="1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7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</row>
    <row r="461" spans="1:52" ht="15.75" customHeight="1">
      <c r="A461" s="1"/>
      <c r="B461" s="6"/>
      <c r="C461" s="3"/>
      <c r="D461" s="4"/>
      <c r="E461" s="5"/>
      <c r="F461" s="1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7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</row>
    <row r="462" spans="1:52" ht="15.75" customHeight="1">
      <c r="A462" s="1"/>
      <c r="B462" s="6"/>
      <c r="C462" s="3"/>
      <c r="D462" s="4"/>
      <c r="E462" s="5"/>
      <c r="F462" s="1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7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</row>
    <row r="463" spans="1:52" ht="15.75" customHeight="1">
      <c r="A463" s="1"/>
      <c r="B463" s="6"/>
      <c r="C463" s="3"/>
      <c r="D463" s="4"/>
      <c r="E463" s="5"/>
      <c r="F463" s="1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7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</row>
    <row r="464" spans="1:52" ht="15.75" customHeight="1">
      <c r="A464" s="1"/>
      <c r="B464" s="6"/>
      <c r="C464" s="3"/>
      <c r="D464" s="4"/>
      <c r="E464" s="5"/>
      <c r="F464" s="1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7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</row>
    <row r="465" spans="1:52" ht="15.75" customHeight="1">
      <c r="A465" s="1"/>
      <c r="B465" s="6"/>
      <c r="C465" s="3"/>
      <c r="D465" s="4"/>
      <c r="E465" s="5"/>
      <c r="F465" s="1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7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</row>
    <row r="466" spans="1:52" ht="15.75" customHeight="1">
      <c r="A466" s="1"/>
      <c r="B466" s="6"/>
      <c r="C466" s="3"/>
      <c r="D466" s="4"/>
      <c r="E466" s="5"/>
      <c r="F466" s="1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7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</row>
    <row r="467" spans="1:52" ht="15.75" customHeight="1">
      <c r="A467" s="1"/>
      <c r="B467" s="6"/>
      <c r="C467" s="3"/>
      <c r="D467" s="4"/>
      <c r="E467" s="5"/>
      <c r="F467" s="1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7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</row>
    <row r="468" spans="1:52" ht="15.75" customHeight="1">
      <c r="A468" s="1"/>
      <c r="B468" s="6"/>
      <c r="C468" s="3"/>
      <c r="D468" s="4"/>
      <c r="E468" s="5"/>
      <c r="F468" s="1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7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</row>
    <row r="469" spans="1:52" ht="15.75" customHeight="1">
      <c r="A469" s="1"/>
      <c r="B469" s="6"/>
      <c r="C469" s="3"/>
      <c r="D469" s="4"/>
      <c r="E469" s="5"/>
      <c r="F469" s="1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7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</row>
    <row r="470" spans="1:52" ht="15.75" customHeight="1">
      <c r="A470" s="1"/>
      <c r="B470" s="6"/>
      <c r="C470" s="3"/>
      <c r="D470" s="4"/>
      <c r="E470" s="5"/>
      <c r="F470" s="1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7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</row>
    <row r="471" spans="1:52" ht="15.75" customHeight="1">
      <c r="A471" s="1"/>
      <c r="B471" s="6"/>
      <c r="C471" s="3"/>
      <c r="D471" s="4"/>
      <c r="E471" s="5"/>
      <c r="F471" s="1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7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</row>
    <row r="472" spans="1:52" ht="15.75" customHeight="1">
      <c r="A472" s="1"/>
      <c r="B472" s="6"/>
      <c r="C472" s="3"/>
      <c r="D472" s="4"/>
      <c r="E472" s="5"/>
      <c r="F472" s="1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7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</row>
    <row r="473" spans="1:52" ht="15.75" customHeight="1">
      <c r="A473" s="1"/>
      <c r="B473" s="6"/>
      <c r="C473" s="3"/>
      <c r="D473" s="4"/>
      <c r="E473" s="5"/>
      <c r="F473" s="1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7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</row>
    <row r="474" spans="1:52" ht="15.75" customHeight="1">
      <c r="A474" s="1"/>
      <c r="B474" s="6"/>
      <c r="C474" s="3"/>
      <c r="D474" s="4"/>
      <c r="E474" s="5"/>
      <c r="F474" s="1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7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</row>
    <row r="475" spans="1:52" ht="15.75" customHeight="1">
      <c r="A475" s="1"/>
      <c r="B475" s="6"/>
      <c r="C475" s="3"/>
      <c r="D475" s="4"/>
      <c r="E475" s="5"/>
      <c r="F475" s="1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7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</row>
    <row r="476" spans="1:52" ht="15.75" customHeight="1">
      <c r="A476" s="1"/>
      <c r="B476" s="6"/>
      <c r="C476" s="3"/>
      <c r="D476" s="4"/>
      <c r="E476" s="5"/>
      <c r="F476" s="1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7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</row>
    <row r="477" spans="1:52" ht="15.75" customHeight="1">
      <c r="A477" s="1"/>
      <c r="B477" s="6"/>
      <c r="C477" s="3"/>
      <c r="D477" s="4"/>
      <c r="E477" s="5"/>
      <c r="F477" s="1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7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</row>
    <row r="478" spans="1:52" ht="15.75" customHeight="1">
      <c r="A478" s="1"/>
      <c r="B478" s="6"/>
      <c r="C478" s="3"/>
      <c r="D478" s="4"/>
      <c r="E478" s="5"/>
      <c r="F478" s="1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7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</row>
    <row r="479" spans="1:52" ht="15.75" customHeight="1">
      <c r="A479" s="1"/>
      <c r="B479" s="6"/>
      <c r="C479" s="3"/>
      <c r="D479" s="4"/>
      <c r="E479" s="5"/>
      <c r="F479" s="1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7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</row>
    <row r="480" spans="1:52" ht="15.75" customHeight="1">
      <c r="A480" s="1"/>
      <c r="B480" s="6"/>
      <c r="C480" s="3"/>
      <c r="D480" s="4"/>
      <c r="E480" s="5"/>
      <c r="F480" s="1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7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</row>
    <row r="481" spans="1:52" ht="15.75" customHeight="1">
      <c r="A481" s="1"/>
      <c r="B481" s="6"/>
      <c r="C481" s="3"/>
      <c r="D481" s="4"/>
      <c r="E481" s="5"/>
      <c r="F481" s="1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7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</row>
    <row r="482" spans="1:52" ht="15.75" customHeight="1">
      <c r="A482" s="1"/>
      <c r="B482" s="6"/>
      <c r="C482" s="3"/>
      <c r="D482" s="4"/>
      <c r="E482" s="5"/>
      <c r="F482" s="1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7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</row>
    <row r="483" spans="1:52" ht="15.75" customHeight="1">
      <c r="A483" s="1"/>
      <c r="B483" s="6"/>
      <c r="C483" s="3"/>
      <c r="D483" s="4"/>
      <c r="E483" s="5"/>
      <c r="F483" s="1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7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</row>
    <row r="484" spans="1:52" ht="15.75" customHeight="1">
      <c r="A484" s="1"/>
      <c r="B484" s="6"/>
      <c r="C484" s="3"/>
      <c r="D484" s="4"/>
      <c r="E484" s="5"/>
      <c r="F484" s="1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7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</row>
    <row r="485" spans="1:52" ht="15.75" customHeight="1">
      <c r="A485" s="1"/>
      <c r="B485" s="6"/>
      <c r="C485" s="3"/>
      <c r="D485" s="4"/>
      <c r="E485" s="5"/>
      <c r="F485" s="1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7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</row>
    <row r="486" spans="1:52" ht="15.75" customHeight="1">
      <c r="A486" s="1"/>
      <c r="B486" s="6"/>
      <c r="C486" s="3"/>
      <c r="D486" s="4"/>
      <c r="E486" s="5"/>
      <c r="F486" s="1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7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</row>
    <row r="487" spans="1:52" ht="15.75" customHeight="1">
      <c r="A487" s="1"/>
      <c r="B487" s="6"/>
      <c r="C487" s="3"/>
      <c r="D487" s="4"/>
      <c r="E487" s="5"/>
      <c r="F487" s="1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7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</row>
    <row r="488" spans="1:52" ht="15.75" customHeight="1">
      <c r="A488" s="1"/>
      <c r="B488" s="6"/>
      <c r="C488" s="3"/>
      <c r="D488" s="4"/>
      <c r="E488" s="5"/>
      <c r="F488" s="1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7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</row>
    <row r="489" spans="1:52" ht="15.75" customHeight="1">
      <c r="A489" s="1"/>
      <c r="B489" s="6"/>
      <c r="C489" s="3"/>
      <c r="D489" s="4"/>
      <c r="E489" s="5"/>
      <c r="F489" s="1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7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</row>
    <row r="490" spans="1:52" ht="15.75" customHeight="1">
      <c r="A490" s="1"/>
      <c r="B490" s="6"/>
      <c r="C490" s="3"/>
      <c r="D490" s="4"/>
      <c r="E490" s="5"/>
      <c r="F490" s="1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7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</row>
    <row r="491" spans="1:52" ht="15.75" customHeight="1">
      <c r="A491" s="1"/>
      <c r="B491" s="6"/>
      <c r="C491" s="3"/>
      <c r="D491" s="4"/>
      <c r="E491" s="5"/>
      <c r="F491" s="1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7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</row>
    <row r="492" spans="1:52" ht="15.75" customHeight="1">
      <c r="A492" s="1"/>
      <c r="B492" s="6"/>
      <c r="C492" s="3"/>
      <c r="D492" s="4"/>
      <c r="E492" s="5"/>
      <c r="F492" s="1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7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</row>
    <row r="493" spans="1:52" ht="15.75" customHeight="1">
      <c r="A493" s="1"/>
      <c r="B493" s="6"/>
      <c r="C493" s="3"/>
      <c r="D493" s="4"/>
      <c r="E493" s="5"/>
      <c r="F493" s="1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7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</row>
    <row r="494" spans="1:52" ht="15.75" customHeight="1">
      <c r="A494" s="1"/>
      <c r="B494" s="6"/>
      <c r="C494" s="3"/>
      <c r="D494" s="4"/>
      <c r="E494" s="5"/>
      <c r="F494" s="1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7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</row>
    <row r="495" spans="1:52" ht="15.75" customHeight="1">
      <c r="A495" s="1"/>
      <c r="B495" s="6"/>
      <c r="C495" s="3"/>
      <c r="D495" s="4"/>
      <c r="E495" s="5"/>
      <c r="F495" s="1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7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</row>
    <row r="496" spans="1:52" ht="15.75" customHeight="1">
      <c r="A496" s="1"/>
      <c r="B496" s="6"/>
      <c r="C496" s="3"/>
      <c r="D496" s="4"/>
      <c r="E496" s="5"/>
      <c r="F496" s="1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7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</row>
    <row r="497" spans="1:52" ht="15.75" customHeight="1">
      <c r="A497" s="1"/>
      <c r="B497" s="6"/>
      <c r="C497" s="3"/>
      <c r="D497" s="4"/>
      <c r="E497" s="5"/>
      <c r="F497" s="1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7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</row>
    <row r="498" spans="1:52" ht="15.75" customHeight="1">
      <c r="A498" s="1"/>
      <c r="B498" s="6"/>
      <c r="C498" s="3"/>
      <c r="D498" s="4"/>
      <c r="E498" s="5"/>
      <c r="F498" s="1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7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</row>
    <row r="499" spans="1:52" ht="15.75" customHeight="1">
      <c r="A499" s="1"/>
      <c r="B499" s="6"/>
      <c r="C499" s="3"/>
      <c r="D499" s="4"/>
      <c r="E499" s="5"/>
      <c r="F499" s="1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7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</row>
    <row r="500" spans="1:52" ht="15.75" customHeight="1">
      <c r="A500" s="1"/>
      <c r="B500" s="6"/>
      <c r="C500" s="3"/>
      <c r="D500" s="4"/>
      <c r="E500" s="5"/>
      <c r="F500" s="1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7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</row>
    <row r="501" spans="1:52" ht="15.75" customHeight="1">
      <c r="A501" s="1"/>
      <c r="B501" s="6"/>
      <c r="C501" s="3"/>
      <c r="D501" s="4"/>
      <c r="E501" s="5"/>
      <c r="F501" s="1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7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</row>
    <row r="502" spans="1:52" ht="15.75" customHeight="1">
      <c r="A502" s="1"/>
      <c r="B502" s="6"/>
      <c r="C502" s="3"/>
      <c r="D502" s="4"/>
      <c r="E502" s="5"/>
      <c r="F502" s="1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7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</row>
    <row r="503" spans="1:52" ht="15.75" customHeight="1">
      <c r="A503" s="1"/>
      <c r="B503" s="6"/>
      <c r="C503" s="3"/>
      <c r="D503" s="4"/>
      <c r="E503" s="5"/>
      <c r="F503" s="1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7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</row>
    <row r="504" spans="1:52" ht="15.75" customHeight="1">
      <c r="A504" s="1"/>
      <c r="B504" s="6"/>
      <c r="C504" s="3"/>
      <c r="D504" s="4"/>
      <c r="E504" s="5"/>
      <c r="F504" s="1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7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</row>
    <row r="505" spans="1:52" ht="15.75" customHeight="1">
      <c r="A505" s="1"/>
      <c r="B505" s="6"/>
      <c r="C505" s="3"/>
      <c r="D505" s="4"/>
      <c r="E505" s="5"/>
      <c r="F505" s="1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7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</row>
    <row r="506" spans="1:52" ht="15.75" customHeight="1">
      <c r="A506" s="1"/>
      <c r="B506" s="6"/>
      <c r="C506" s="3"/>
      <c r="D506" s="4"/>
      <c r="E506" s="5"/>
      <c r="F506" s="1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7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</row>
    <row r="507" spans="1:52" ht="15.75" customHeight="1">
      <c r="A507" s="1"/>
      <c r="B507" s="6"/>
      <c r="C507" s="3"/>
      <c r="D507" s="4"/>
      <c r="E507" s="5"/>
      <c r="F507" s="1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7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</row>
    <row r="508" spans="1:52" ht="15.75" customHeight="1">
      <c r="A508" s="1"/>
      <c r="B508" s="6"/>
      <c r="C508" s="3"/>
      <c r="D508" s="4"/>
      <c r="E508" s="5"/>
      <c r="F508" s="1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7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</row>
    <row r="509" spans="1:52" ht="15.75" customHeight="1">
      <c r="A509" s="1"/>
      <c r="B509" s="6"/>
      <c r="C509" s="3"/>
      <c r="D509" s="4"/>
      <c r="E509" s="5"/>
      <c r="F509" s="1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7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</row>
    <row r="510" spans="1:52" ht="15.75" customHeight="1">
      <c r="A510" s="1"/>
      <c r="B510" s="6"/>
      <c r="C510" s="3"/>
      <c r="D510" s="4"/>
      <c r="E510" s="5"/>
      <c r="F510" s="1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7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</row>
    <row r="511" spans="1:52" ht="15.75" customHeight="1">
      <c r="A511" s="1"/>
      <c r="B511" s="6"/>
      <c r="C511" s="3"/>
      <c r="D511" s="4"/>
      <c r="E511" s="5"/>
      <c r="F511" s="1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7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</row>
    <row r="512" spans="1:52" ht="15.75" customHeight="1">
      <c r="A512" s="1"/>
      <c r="B512" s="6"/>
      <c r="C512" s="3"/>
      <c r="D512" s="4"/>
      <c r="E512" s="5"/>
      <c r="F512" s="1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7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</row>
    <row r="513" spans="1:52" ht="15.75" customHeight="1">
      <c r="A513" s="1"/>
      <c r="B513" s="6"/>
      <c r="C513" s="3"/>
      <c r="D513" s="4"/>
      <c r="E513" s="5"/>
      <c r="F513" s="1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7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</row>
    <row r="514" spans="1:52" ht="15.75" customHeight="1">
      <c r="A514" s="1"/>
      <c r="B514" s="6"/>
      <c r="C514" s="3"/>
      <c r="D514" s="4"/>
      <c r="E514" s="5"/>
      <c r="F514" s="1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7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</row>
    <row r="515" spans="1:52" ht="15.75" customHeight="1">
      <c r="A515" s="1"/>
      <c r="B515" s="6"/>
      <c r="C515" s="3"/>
      <c r="D515" s="4"/>
      <c r="E515" s="5"/>
      <c r="F515" s="1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7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</row>
    <row r="516" spans="1:52" ht="15.75" customHeight="1">
      <c r="A516" s="1"/>
      <c r="B516" s="6"/>
      <c r="C516" s="3"/>
      <c r="D516" s="4"/>
      <c r="E516" s="5"/>
      <c r="F516" s="1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7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</row>
    <row r="517" spans="1:52" ht="15.75" customHeight="1">
      <c r="A517" s="1"/>
      <c r="B517" s="6"/>
      <c r="C517" s="3"/>
      <c r="D517" s="4"/>
      <c r="E517" s="5"/>
      <c r="F517" s="1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7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</row>
    <row r="518" spans="1:52" ht="15.75" customHeight="1">
      <c r="A518" s="1"/>
      <c r="B518" s="6"/>
      <c r="C518" s="3"/>
      <c r="D518" s="4"/>
      <c r="E518" s="5"/>
      <c r="F518" s="1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7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</row>
    <row r="519" spans="1:52" ht="15.75" customHeight="1">
      <c r="A519" s="1"/>
      <c r="B519" s="6"/>
      <c r="C519" s="3"/>
      <c r="D519" s="4"/>
      <c r="E519" s="5"/>
      <c r="F519" s="1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7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</row>
    <row r="520" spans="1:52" ht="15.75" customHeight="1">
      <c r="A520" s="1"/>
      <c r="B520" s="6"/>
      <c r="C520" s="3"/>
      <c r="D520" s="4"/>
      <c r="E520" s="5"/>
      <c r="F520" s="1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7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</row>
    <row r="521" spans="1:52" ht="15.75" customHeight="1">
      <c r="A521" s="1"/>
      <c r="B521" s="6"/>
      <c r="C521" s="3"/>
      <c r="D521" s="4"/>
      <c r="E521" s="5"/>
      <c r="F521" s="1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7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</row>
    <row r="522" spans="1:52" ht="15.75" customHeight="1">
      <c r="A522" s="1"/>
      <c r="B522" s="6"/>
      <c r="C522" s="3"/>
      <c r="D522" s="4"/>
      <c r="E522" s="5"/>
      <c r="F522" s="1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7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</row>
    <row r="523" spans="1:52" ht="15.75" customHeight="1">
      <c r="A523" s="1"/>
      <c r="B523" s="6"/>
      <c r="C523" s="3"/>
      <c r="D523" s="4"/>
      <c r="E523" s="5"/>
      <c r="F523" s="1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7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</row>
    <row r="524" spans="1:52" ht="15.75" customHeight="1">
      <c r="A524" s="1"/>
      <c r="B524" s="6"/>
      <c r="C524" s="3"/>
      <c r="D524" s="4"/>
      <c r="E524" s="5"/>
      <c r="F524" s="1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7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</row>
    <row r="525" spans="1:52" ht="15.75" customHeight="1">
      <c r="A525" s="1"/>
      <c r="B525" s="6"/>
      <c r="C525" s="3"/>
      <c r="D525" s="4"/>
      <c r="E525" s="5"/>
      <c r="F525" s="1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7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</row>
    <row r="526" spans="1:52" ht="15.75" customHeight="1">
      <c r="A526" s="1"/>
      <c r="B526" s="6"/>
      <c r="C526" s="3"/>
      <c r="D526" s="4"/>
      <c r="E526" s="5"/>
      <c r="F526" s="1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7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</row>
    <row r="527" spans="1:52" ht="15.75" customHeight="1">
      <c r="A527" s="1"/>
      <c r="B527" s="6"/>
      <c r="C527" s="3"/>
      <c r="D527" s="4"/>
      <c r="E527" s="5"/>
      <c r="F527" s="1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7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</row>
    <row r="528" spans="1:52" ht="15.75" customHeight="1">
      <c r="A528" s="1"/>
      <c r="B528" s="6"/>
      <c r="C528" s="3"/>
      <c r="D528" s="4"/>
      <c r="E528" s="5"/>
      <c r="F528" s="1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7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</row>
    <row r="529" spans="1:52" ht="15.75" customHeight="1">
      <c r="A529" s="1"/>
      <c r="B529" s="6"/>
      <c r="C529" s="3"/>
      <c r="D529" s="4"/>
      <c r="E529" s="5"/>
      <c r="F529" s="1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7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</row>
    <row r="530" spans="1:52" ht="15.75" customHeight="1">
      <c r="A530" s="1"/>
      <c r="B530" s="6"/>
      <c r="C530" s="3"/>
      <c r="D530" s="4"/>
      <c r="E530" s="5"/>
      <c r="F530" s="1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7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</row>
    <row r="531" spans="1:52" ht="15.75" customHeight="1">
      <c r="A531" s="1"/>
      <c r="B531" s="6"/>
      <c r="C531" s="3"/>
      <c r="D531" s="4"/>
      <c r="E531" s="5"/>
      <c r="F531" s="1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7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</row>
    <row r="532" spans="1:52" ht="15.75" customHeight="1">
      <c r="A532" s="1"/>
      <c r="B532" s="6"/>
      <c r="C532" s="3"/>
      <c r="D532" s="4"/>
      <c r="E532" s="5"/>
      <c r="F532" s="1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7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</row>
    <row r="533" spans="1:52" ht="15.75" customHeight="1">
      <c r="A533" s="1"/>
      <c r="B533" s="6"/>
      <c r="C533" s="3"/>
      <c r="D533" s="4"/>
      <c r="E533" s="5"/>
      <c r="F533" s="1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7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</row>
    <row r="534" spans="1:52" ht="15.75" customHeight="1">
      <c r="A534" s="1"/>
      <c r="B534" s="6"/>
      <c r="C534" s="3"/>
      <c r="D534" s="4"/>
      <c r="E534" s="5"/>
      <c r="F534" s="1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7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</row>
    <row r="535" spans="1:52" ht="15.75" customHeight="1">
      <c r="A535" s="1"/>
      <c r="B535" s="6"/>
      <c r="C535" s="3"/>
      <c r="D535" s="4"/>
      <c r="E535" s="5"/>
      <c r="F535" s="1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7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</row>
    <row r="536" spans="1:52" ht="15.75" customHeight="1">
      <c r="A536" s="1"/>
      <c r="B536" s="6"/>
      <c r="C536" s="3"/>
      <c r="D536" s="4"/>
      <c r="E536" s="5"/>
      <c r="F536" s="1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7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</row>
    <row r="537" spans="1:52" ht="15.75" customHeight="1">
      <c r="A537" s="1"/>
      <c r="B537" s="6"/>
      <c r="C537" s="3"/>
      <c r="D537" s="4"/>
      <c r="E537" s="5"/>
      <c r="F537" s="1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7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</row>
    <row r="538" spans="1:52" ht="15.75" customHeight="1">
      <c r="A538" s="1"/>
      <c r="B538" s="6"/>
      <c r="C538" s="3"/>
      <c r="D538" s="4"/>
      <c r="E538" s="5"/>
      <c r="F538" s="1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7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</row>
    <row r="539" spans="1:52" ht="15.75" customHeight="1">
      <c r="A539" s="1"/>
      <c r="B539" s="6"/>
      <c r="C539" s="3"/>
      <c r="D539" s="4"/>
      <c r="E539" s="5"/>
      <c r="F539" s="1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7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</row>
    <row r="540" spans="1:52" ht="15.75" customHeight="1">
      <c r="A540" s="1"/>
      <c r="B540" s="6"/>
      <c r="C540" s="3"/>
      <c r="D540" s="4"/>
      <c r="E540" s="5"/>
      <c r="F540" s="1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7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</row>
    <row r="541" spans="1:52" ht="15.75" customHeight="1">
      <c r="A541" s="1"/>
      <c r="B541" s="6"/>
      <c r="C541" s="3"/>
      <c r="D541" s="4"/>
      <c r="E541" s="5"/>
      <c r="F541" s="1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7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</row>
    <row r="542" spans="1:52" ht="15.75" customHeight="1">
      <c r="A542" s="1"/>
      <c r="B542" s="6"/>
      <c r="C542" s="3"/>
      <c r="D542" s="4"/>
      <c r="E542" s="5"/>
      <c r="F542" s="1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7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</row>
    <row r="543" spans="1:52" ht="15.75" customHeight="1">
      <c r="A543" s="1"/>
      <c r="B543" s="6"/>
      <c r="C543" s="3"/>
      <c r="D543" s="4"/>
      <c r="E543" s="5"/>
      <c r="F543" s="1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7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</row>
    <row r="544" spans="1:52" ht="15.75" customHeight="1">
      <c r="A544" s="1"/>
      <c r="B544" s="6"/>
      <c r="C544" s="3"/>
      <c r="D544" s="4"/>
      <c r="E544" s="5"/>
      <c r="F544" s="1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7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</row>
    <row r="545" spans="1:52" ht="15.75" customHeight="1">
      <c r="A545" s="1"/>
      <c r="B545" s="6"/>
      <c r="C545" s="3"/>
      <c r="D545" s="4"/>
      <c r="E545" s="5"/>
      <c r="F545" s="1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7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</row>
    <row r="546" spans="1:52" ht="15.75" customHeight="1">
      <c r="A546" s="1"/>
      <c r="B546" s="6"/>
      <c r="C546" s="3"/>
      <c r="D546" s="4"/>
      <c r="E546" s="5"/>
      <c r="F546" s="1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7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</row>
    <row r="547" spans="1:52" ht="15.75" customHeight="1">
      <c r="A547" s="1"/>
      <c r="B547" s="6"/>
      <c r="C547" s="3"/>
      <c r="D547" s="4"/>
      <c r="E547" s="5"/>
      <c r="F547" s="1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7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</row>
    <row r="548" spans="1:52" ht="15.75" customHeight="1">
      <c r="A548" s="1"/>
      <c r="B548" s="6"/>
      <c r="C548" s="3"/>
      <c r="D548" s="4"/>
      <c r="E548" s="5"/>
      <c r="F548" s="1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7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</row>
    <row r="549" spans="1:52" ht="15.75" customHeight="1">
      <c r="A549" s="1"/>
      <c r="B549" s="6"/>
      <c r="C549" s="3"/>
      <c r="D549" s="4"/>
      <c r="E549" s="5"/>
      <c r="F549" s="1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7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</row>
    <row r="550" spans="1:52" ht="15.75" customHeight="1">
      <c r="A550" s="1"/>
      <c r="B550" s="6"/>
      <c r="C550" s="3"/>
      <c r="D550" s="4"/>
      <c r="E550" s="5"/>
      <c r="F550" s="1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7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</row>
    <row r="551" spans="1:52" ht="15.75" customHeight="1">
      <c r="A551" s="1"/>
      <c r="B551" s="6"/>
      <c r="C551" s="3"/>
      <c r="D551" s="4"/>
      <c r="E551" s="5"/>
      <c r="F551" s="1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7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</row>
    <row r="552" spans="1:52" ht="15.75" customHeight="1">
      <c r="A552" s="1"/>
      <c r="B552" s="6"/>
      <c r="C552" s="3"/>
      <c r="D552" s="4"/>
      <c r="E552" s="5"/>
      <c r="F552" s="1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7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</row>
    <row r="553" spans="1:52" ht="15.75" customHeight="1">
      <c r="A553" s="1"/>
      <c r="B553" s="6"/>
      <c r="C553" s="3"/>
      <c r="D553" s="4"/>
      <c r="E553" s="5"/>
      <c r="F553" s="1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7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</row>
    <row r="554" spans="1:52" ht="15.75" customHeight="1">
      <c r="A554" s="1"/>
      <c r="B554" s="6"/>
      <c r="C554" s="3"/>
      <c r="D554" s="4"/>
      <c r="E554" s="5"/>
      <c r="F554" s="1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7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</row>
    <row r="555" spans="1:52" ht="15.75" customHeight="1">
      <c r="A555" s="1"/>
      <c r="B555" s="6"/>
      <c r="C555" s="3"/>
      <c r="D555" s="4"/>
      <c r="E555" s="5"/>
      <c r="F555" s="1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7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</row>
    <row r="556" spans="1:52" ht="15.75" customHeight="1">
      <c r="A556" s="1"/>
      <c r="B556" s="6"/>
      <c r="C556" s="3"/>
      <c r="D556" s="4"/>
      <c r="E556" s="5"/>
      <c r="F556" s="1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7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</row>
    <row r="557" spans="1:52" ht="15.75" customHeight="1">
      <c r="A557" s="1"/>
      <c r="B557" s="6"/>
      <c r="C557" s="3"/>
      <c r="D557" s="4"/>
      <c r="E557" s="5"/>
      <c r="F557" s="1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7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</row>
    <row r="558" spans="1:52" ht="15.75" customHeight="1">
      <c r="A558" s="1"/>
      <c r="B558" s="6"/>
      <c r="C558" s="3"/>
      <c r="D558" s="4"/>
      <c r="E558" s="5"/>
      <c r="F558" s="1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7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</row>
    <row r="559" spans="1:52" ht="15.75" customHeight="1">
      <c r="A559" s="1"/>
      <c r="B559" s="6"/>
      <c r="C559" s="3"/>
      <c r="D559" s="4"/>
      <c r="E559" s="5"/>
      <c r="F559" s="1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7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</row>
    <row r="560" spans="1:52" ht="15.75" customHeight="1">
      <c r="A560" s="1"/>
      <c r="B560" s="6"/>
      <c r="C560" s="3"/>
      <c r="D560" s="4"/>
      <c r="E560" s="5"/>
      <c r="F560" s="1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7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</row>
    <row r="561" spans="1:52" ht="15.75" customHeight="1">
      <c r="A561" s="1"/>
      <c r="B561" s="6"/>
      <c r="C561" s="3"/>
      <c r="D561" s="4"/>
      <c r="E561" s="5"/>
      <c r="F561" s="1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7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</row>
    <row r="562" spans="1:52" ht="15.75" customHeight="1">
      <c r="A562" s="1"/>
      <c r="B562" s="6"/>
      <c r="C562" s="3"/>
      <c r="D562" s="4"/>
      <c r="E562" s="5"/>
      <c r="F562" s="1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7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</row>
    <row r="563" spans="1:52" ht="15.75" customHeight="1">
      <c r="A563" s="1"/>
      <c r="B563" s="6"/>
      <c r="C563" s="3"/>
      <c r="D563" s="4"/>
      <c r="E563" s="5"/>
      <c r="F563" s="1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7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</row>
    <row r="564" spans="1:52" ht="15.75" customHeight="1">
      <c r="A564" s="1"/>
      <c r="B564" s="6"/>
      <c r="C564" s="3"/>
      <c r="D564" s="4"/>
      <c r="E564" s="5"/>
      <c r="F564" s="1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7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</row>
    <row r="565" spans="1:52" ht="15.75" customHeight="1">
      <c r="A565" s="1"/>
      <c r="B565" s="6"/>
      <c r="C565" s="3"/>
      <c r="D565" s="4"/>
      <c r="E565" s="5"/>
      <c r="F565" s="1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7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</row>
    <row r="566" spans="1:52" ht="15.75" customHeight="1">
      <c r="A566" s="1"/>
      <c r="B566" s="6"/>
      <c r="C566" s="3"/>
      <c r="D566" s="4"/>
      <c r="E566" s="5"/>
      <c r="F566" s="1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7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</row>
    <row r="567" spans="1:52" ht="15.75" customHeight="1">
      <c r="A567" s="1"/>
      <c r="B567" s="6"/>
      <c r="C567" s="3"/>
      <c r="D567" s="4"/>
      <c r="E567" s="5"/>
      <c r="F567" s="1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7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</row>
    <row r="568" spans="1:52" ht="15.75" customHeight="1">
      <c r="A568" s="1"/>
      <c r="B568" s="6"/>
      <c r="C568" s="3"/>
      <c r="D568" s="4"/>
      <c r="E568" s="5"/>
      <c r="F568" s="1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7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</row>
    <row r="569" spans="1:52" ht="15.75" customHeight="1">
      <c r="A569" s="1"/>
      <c r="B569" s="6"/>
      <c r="C569" s="3"/>
      <c r="D569" s="4"/>
      <c r="E569" s="5"/>
      <c r="F569" s="1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7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</row>
    <row r="570" spans="1:52" ht="15.75" customHeight="1">
      <c r="A570" s="1"/>
      <c r="B570" s="6"/>
      <c r="C570" s="3"/>
      <c r="D570" s="4"/>
      <c r="E570" s="5"/>
      <c r="F570" s="1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7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</row>
    <row r="571" spans="1:52" ht="15.75" customHeight="1">
      <c r="A571" s="1"/>
      <c r="B571" s="6"/>
      <c r="C571" s="3"/>
      <c r="D571" s="4"/>
      <c r="E571" s="5"/>
      <c r="F571" s="1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7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</row>
    <row r="572" spans="1:52" ht="15.75" customHeight="1">
      <c r="A572" s="1"/>
      <c r="B572" s="6"/>
      <c r="C572" s="3"/>
      <c r="D572" s="4"/>
      <c r="E572" s="5"/>
      <c r="F572" s="1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7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</row>
    <row r="573" spans="1:52" ht="15.75" customHeight="1">
      <c r="A573" s="1"/>
      <c r="B573" s="6"/>
      <c r="C573" s="3"/>
      <c r="D573" s="4"/>
      <c r="E573" s="5"/>
      <c r="F573" s="1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7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</row>
    <row r="574" spans="1:52" ht="15.75" customHeight="1">
      <c r="A574" s="1"/>
      <c r="B574" s="6"/>
      <c r="C574" s="3"/>
      <c r="D574" s="4"/>
      <c r="E574" s="5"/>
      <c r="F574" s="1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7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</row>
    <row r="575" spans="1:52" ht="15.75" customHeight="1">
      <c r="A575" s="1"/>
      <c r="B575" s="6"/>
      <c r="C575" s="3"/>
      <c r="D575" s="4"/>
      <c r="E575" s="5"/>
      <c r="F575" s="1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7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</row>
    <row r="576" spans="1:52" ht="15.75" customHeight="1">
      <c r="A576" s="1"/>
      <c r="B576" s="6"/>
      <c r="C576" s="3"/>
      <c r="D576" s="4"/>
      <c r="E576" s="5"/>
      <c r="F576" s="1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7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</row>
    <row r="577" spans="1:52" ht="15.75" customHeight="1">
      <c r="A577" s="1"/>
      <c r="B577" s="6"/>
      <c r="C577" s="3"/>
      <c r="D577" s="4"/>
      <c r="E577" s="5"/>
      <c r="F577" s="1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7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</row>
    <row r="578" spans="1:52" ht="15.75" customHeight="1">
      <c r="A578" s="1"/>
      <c r="B578" s="6"/>
      <c r="C578" s="3"/>
      <c r="D578" s="4"/>
      <c r="E578" s="5"/>
      <c r="F578" s="1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7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</row>
    <row r="579" spans="1:52" ht="15.75" customHeight="1">
      <c r="A579" s="1"/>
      <c r="B579" s="6"/>
      <c r="C579" s="3"/>
      <c r="D579" s="4"/>
      <c r="E579" s="5"/>
      <c r="F579" s="1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7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</row>
    <row r="580" spans="1:52" ht="15.75" customHeight="1">
      <c r="A580" s="1"/>
      <c r="B580" s="6"/>
      <c r="C580" s="3"/>
      <c r="D580" s="4"/>
      <c r="E580" s="5"/>
      <c r="F580" s="1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7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</row>
    <row r="581" spans="1:52" ht="15.75" customHeight="1">
      <c r="A581" s="1"/>
      <c r="B581" s="6"/>
      <c r="C581" s="3"/>
      <c r="D581" s="4"/>
      <c r="E581" s="5"/>
      <c r="F581" s="1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7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</row>
    <row r="582" spans="1:52" ht="15.75" customHeight="1">
      <c r="A582" s="1"/>
      <c r="B582" s="6"/>
      <c r="C582" s="3"/>
      <c r="D582" s="4"/>
      <c r="E582" s="5"/>
      <c r="F582" s="1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7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</row>
    <row r="583" spans="1:52" ht="15.75" customHeight="1">
      <c r="A583" s="1"/>
      <c r="B583" s="6"/>
      <c r="C583" s="3"/>
      <c r="D583" s="4"/>
      <c r="E583" s="5"/>
      <c r="F583" s="1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7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</row>
    <row r="584" spans="1:52" ht="15.75" customHeight="1">
      <c r="A584" s="1"/>
      <c r="B584" s="6"/>
      <c r="C584" s="3"/>
      <c r="D584" s="4"/>
      <c r="E584" s="5"/>
      <c r="F584" s="1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7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</row>
    <row r="585" spans="1:52" ht="15.75" customHeight="1">
      <c r="A585" s="1"/>
      <c r="B585" s="6"/>
      <c r="C585" s="3"/>
      <c r="D585" s="4"/>
      <c r="E585" s="5"/>
      <c r="F585" s="1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7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</row>
    <row r="586" spans="1:52" ht="15.75" customHeight="1">
      <c r="A586" s="1"/>
      <c r="B586" s="6"/>
      <c r="C586" s="3"/>
      <c r="D586" s="4"/>
      <c r="E586" s="5"/>
      <c r="F586" s="1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7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</row>
    <row r="587" spans="1:52" ht="15.75" customHeight="1">
      <c r="A587" s="1"/>
      <c r="B587" s="6"/>
      <c r="C587" s="3"/>
      <c r="D587" s="4"/>
      <c r="E587" s="5"/>
      <c r="F587" s="1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7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</row>
    <row r="588" spans="1:52" ht="15.75" customHeight="1">
      <c r="A588" s="1"/>
      <c r="B588" s="6"/>
      <c r="C588" s="3"/>
      <c r="D588" s="4"/>
      <c r="E588" s="5"/>
      <c r="F588" s="1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7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</row>
    <row r="589" spans="1:52" ht="15.75" customHeight="1">
      <c r="A589" s="1"/>
      <c r="B589" s="6"/>
      <c r="C589" s="3"/>
      <c r="D589" s="4"/>
      <c r="E589" s="5"/>
      <c r="F589" s="1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7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</row>
    <row r="590" spans="1:52" ht="15.75" customHeight="1">
      <c r="A590" s="1"/>
      <c r="B590" s="6"/>
      <c r="C590" s="3"/>
      <c r="D590" s="4"/>
      <c r="E590" s="5"/>
      <c r="F590" s="1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7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</row>
    <row r="591" spans="1:52" ht="15.75" customHeight="1">
      <c r="A591" s="1"/>
      <c r="B591" s="6"/>
      <c r="C591" s="3"/>
      <c r="D591" s="4"/>
      <c r="E591" s="5"/>
      <c r="F591" s="1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7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</row>
    <row r="592" spans="1:52" ht="15.75" customHeight="1">
      <c r="A592" s="1"/>
      <c r="B592" s="6"/>
      <c r="C592" s="3"/>
      <c r="D592" s="4"/>
      <c r="E592" s="5"/>
      <c r="F592" s="1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7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</row>
    <row r="593" spans="1:52" ht="15.75" customHeight="1">
      <c r="A593" s="1"/>
      <c r="B593" s="6"/>
      <c r="C593" s="3"/>
      <c r="D593" s="4"/>
      <c r="E593" s="5"/>
      <c r="F593" s="1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7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</row>
    <row r="594" spans="1:52" ht="15.75" customHeight="1">
      <c r="A594" s="1"/>
      <c r="B594" s="6"/>
      <c r="C594" s="3"/>
      <c r="D594" s="4"/>
      <c r="E594" s="5"/>
      <c r="F594" s="1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7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</row>
    <row r="595" spans="1:52" ht="15.75" customHeight="1">
      <c r="A595" s="1"/>
      <c r="B595" s="6"/>
      <c r="C595" s="3"/>
      <c r="D595" s="4"/>
      <c r="E595" s="5"/>
      <c r="F595" s="1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7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</row>
    <row r="596" spans="1:52" ht="15.75" customHeight="1">
      <c r="A596" s="1"/>
      <c r="B596" s="6"/>
      <c r="C596" s="3"/>
      <c r="D596" s="4"/>
      <c r="E596" s="5"/>
      <c r="F596" s="1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7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</row>
    <row r="597" spans="1:52" ht="15.75" customHeight="1">
      <c r="A597" s="1"/>
      <c r="B597" s="6"/>
      <c r="C597" s="3"/>
      <c r="D597" s="4"/>
      <c r="E597" s="5"/>
      <c r="F597" s="1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7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</row>
    <row r="598" spans="1:52" ht="15.75" customHeight="1">
      <c r="A598" s="1"/>
      <c r="B598" s="6"/>
      <c r="C598" s="3"/>
      <c r="D598" s="4"/>
      <c r="E598" s="5"/>
      <c r="F598" s="1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7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</row>
    <row r="599" spans="1:52" ht="15.75" customHeight="1">
      <c r="A599" s="1"/>
      <c r="B599" s="6"/>
      <c r="C599" s="3"/>
      <c r="D599" s="4"/>
      <c r="E599" s="5"/>
      <c r="F599" s="1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7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</row>
    <row r="600" spans="1:52" ht="15.75" customHeight="1">
      <c r="A600" s="1"/>
      <c r="B600" s="6"/>
      <c r="C600" s="3"/>
      <c r="D600" s="4"/>
      <c r="E600" s="5"/>
      <c r="F600" s="1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7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</row>
    <row r="601" spans="1:52" ht="15.75" customHeight="1">
      <c r="A601" s="1"/>
      <c r="B601" s="6"/>
      <c r="C601" s="3"/>
      <c r="D601" s="4"/>
      <c r="E601" s="5"/>
      <c r="F601" s="1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7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</row>
    <row r="602" spans="1:52" ht="15.75" customHeight="1">
      <c r="A602" s="1"/>
      <c r="B602" s="6"/>
      <c r="C602" s="3"/>
      <c r="D602" s="4"/>
      <c r="E602" s="5"/>
      <c r="F602" s="1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7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</row>
    <row r="603" spans="1:52" ht="15.75" customHeight="1">
      <c r="A603" s="1"/>
      <c r="B603" s="6"/>
      <c r="C603" s="3"/>
      <c r="D603" s="4"/>
      <c r="E603" s="5"/>
      <c r="F603" s="1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7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</row>
    <row r="604" spans="1:52" ht="15.75" customHeight="1">
      <c r="A604" s="1"/>
      <c r="B604" s="6"/>
      <c r="C604" s="3"/>
      <c r="D604" s="4"/>
      <c r="E604" s="5"/>
      <c r="F604" s="1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7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</row>
    <row r="605" spans="1:52" ht="15.75" customHeight="1">
      <c r="A605" s="1"/>
      <c r="B605" s="6"/>
      <c r="C605" s="3"/>
      <c r="D605" s="4"/>
      <c r="E605" s="5"/>
      <c r="F605" s="1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7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</row>
    <row r="606" spans="1:52" ht="15.75" customHeight="1">
      <c r="A606" s="1"/>
      <c r="B606" s="6"/>
      <c r="C606" s="3"/>
      <c r="D606" s="4"/>
      <c r="E606" s="5"/>
      <c r="F606" s="1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7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</row>
    <row r="607" spans="1:52" ht="15.75" customHeight="1">
      <c r="A607" s="1"/>
      <c r="B607" s="6"/>
      <c r="C607" s="3"/>
      <c r="D607" s="4"/>
      <c r="E607" s="5"/>
      <c r="F607" s="1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7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</row>
    <row r="608" spans="1:52" ht="15.75" customHeight="1">
      <c r="A608" s="1"/>
      <c r="B608" s="6"/>
      <c r="C608" s="3"/>
      <c r="D608" s="4"/>
      <c r="E608" s="5"/>
      <c r="F608" s="1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7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</row>
    <row r="609" spans="1:52" ht="15.75" customHeight="1">
      <c r="A609" s="1"/>
      <c r="B609" s="6"/>
      <c r="C609" s="3"/>
      <c r="D609" s="4"/>
      <c r="E609" s="5"/>
      <c r="F609" s="1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7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</row>
    <row r="610" spans="1:52" ht="15.75" customHeight="1">
      <c r="A610" s="1"/>
      <c r="B610" s="6"/>
      <c r="C610" s="3"/>
      <c r="D610" s="4"/>
      <c r="E610" s="5"/>
      <c r="F610" s="1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7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</row>
    <row r="611" spans="1:52" ht="15.75" customHeight="1">
      <c r="A611" s="1"/>
      <c r="B611" s="6"/>
      <c r="C611" s="3"/>
      <c r="D611" s="4"/>
      <c r="E611" s="5"/>
      <c r="F611" s="1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7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</row>
    <row r="612" spans="1:52" ht="15.75" customHeight="1">
      <c r="A612" s="1"/>
      <c r="B612" s="6"/>
      <c r="C612" s="3"/>
      <c r="D612" s="4"/>
      <c r="E612" s="5"/>
      <c r="F612" s="1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7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</row>
    <row r="613" spans="1:52" ht="15.75" customHeight="1">
      <c r="A613" s="1"/>
      <c r="B613" s="6"/>
      <c r="C613" s="3"/>
      <c r="D613" s="4"/>
      <c r="E613" s="5"/>
      <c r="F613" s="1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7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</row>
    <row r="614" spans="1:52" ht="15.75" customHeight="1">
      <c r="A614" s="1"/>
      <c r="B614" s="6"/>
      <c r="C614" s="3"/>
      <c r="D614" s="4"/>
      <c r="E614" s="5"/>
      <c r="F614" s="1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7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</row>
    <row r="615" spans="1:52" ht="15.75" customHeight="1">
      <c r="A615" s="1"/>
      <c r="B615" s="6"/>
      <c r="C615" s="3"/>
      <c r="D615" s="4"/>
      <c r="E615" s="5"/>
      <c r="F615" s="1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7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</row>
    <row r="616" spans="1:52" ht="15.75" customHeight="1">
      <c r="A616" s="1"/>
      <c r="B616" s="6"/>
      <c r="C616" s="3"/>
      <c r="D616" s="4"/>
      <c r="E616" s="5"/>
      <c r="F616" s="1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7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</row>
    <row r="617" spans="1:52" ht="15.75" customHeight="1">
      <c r="A617" s="1"/>
      <c r="B617" s="6"/>
      <c r="C617" s="3"/>
      <c r="D617" s="4"/>
      <c r="E617" s="5"/>
      <c r="F617" s="1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7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</row>
    <row r="618" spans="1:52" ht="15.75" customHeight="1">
      <c r="A618" s="1"/>
      <c r="B618" s="6"/>
      <c r="C618" s="3"/>
      <c r="D618" s="4"/>
      <c r="E618" s="5"/>
      <c r="F618" s="1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7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</row>
    <row r="619" spans="1:52" ht="15.75" customHeight="1">
      <c r="A619" s="1"/>
      <c r="B619" s="6"/>
      <c r="C619" s="3"/>
      <c r="D619" s="4"/>
      <c r="E619" s="5"/>
      <c r="F619" s="1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7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</row>
    <row r="620" spans="1:52" ht="15.75" customHeight="1">
      <c r="A620" s="1"/>
      <c r="B620" s="6"/>
      <c r="C620" s="3"/>
      <c r="D620" s="4"/>
      <c r="E620" s="5"/>
      <c r="F620" s="1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7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</row>
    <row r="621" spans="1:52" ht="15.75" customHeight="1">
      <c r="A621" s="1"/>
      <c r="B621" s="6"/>
      <c r="C621" s="3"/>
      <c r="D621" s="4"/>
      <c r="E621" s="5"/>
      <c r="F621" s="1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7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</row>
    <row r="622" spans="1:52" ht="15.75" customHeight="1">
      <c r="A622" s="1"/>
      <c r="B622" s="6"/>
      <c r="C622" s="3"/>
      <c r="D622" s="4"/>
      <c r="E622" s="5"/>
      <c r="F622" s="1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7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</row>
    <row r="623" spans="1:52" ht="15.75" customHeight="1">
      <c r="A623" s="1"/>
      <c r="B623" s="6"/>
      <c r="C623" s="3"/>
      <c r="D623" s="4"/>
      <c r="E623" s="5"/>
      <c r="F623" s="1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7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</row>
    <row r="624" spans="1:52" ht="15.75" customHeight="1">
      <c r="A624" s="1"/>
      <c r="B624" s="6"/>
      <c r="C624" s="3"/>
      <c r="D624" s="4"/>
      <c r="E624" s="5"/>
      <c r="F624" s="1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7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</row>
    <row r="625" spans="1:52" ht="15.75" customHeight="1">
      <c r="A625" s="1"/>
      <c r="B625" s="6"/>
      <c r="C625" s="3"/>
      <c r="D625" s="4"/>
      <c r="E625" s="5"/>
      <c r="F625" s="1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7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</row>
    <row r="626" spans="1:52" ht="15.75" customHeight="1">
      <c r="A626" s="1"/>
      <c r="B626" s="6"/>
      <c r="C626" s="3"/>
      <c r="D626" s="4"/>
      <c r="E626" s="5"/>
      <c r="F626" s="1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7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</row>
    <row r="627" spans="1:52" ht="15.75" customHeight="1">
      <c r="A627" s="1"/>
      <c r="B627" s="6"/>
      <c r="C627" s="3"/>
      <c r="D627" s="4"/>
      <c r="E627" s="5"/>
      <c r="F627" s="1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7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</row>
    <row r="628" spans="1:52" ht="15.75" customHeight="1">
      <c r="A628" s="1"/>
      <c r="B628" s="6"/>
      <c r="C628" s="3"/>
      <c r="D628" s="4"/>
      <c r="E628" s="5"/>
      <c r="F628" s="1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7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</row>
    <row r="629" spans="1:52" ht="15.75" customHeight="1">
      <c r="A629" s="1"/>
      <c r="B629" s="6"/>
      <c r="C629" s="3"/>
      <c r="D629" s="4"/>
      <c r="E629" s="5"/>
      <c r="F629" s="1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7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</row>
    <row r="630" spans="1:52" ht="15.75" customHeight="1">
      <c r="A630" s="1"/>
      <c r="B630" s="6"/>
      <c r="C630" s="3"/>
      <c r="D630" s="4"/>
      <c r="E630" s="5"/>
      <c r="F630" s="1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7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</row>
    <row r="631" spans="1:52" ht="15.75" customHeight="1">
      <c r="A631" s="1"/>
      <c r="B631" s="6"/>
      <c r="C631" s="3"/>
      <c r="D631" s="4"/>
      <c r="E631" s="5"/>
      <c r="F631" s="1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7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</row>
    <row r="632" spans="1:52" ht="15.75" customHeight="1">
      <c r="A632" s="1"/>
      <c r="B632" s="6"/>
      <c r="C632" s="3"/>
      <c r="D632" s="4"/>
      <c r="E632" s="5"/>
      <c r="F632" s="1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7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</row>
    <row r="633" spans="1:52" ht="15.75" customHeight="1">
      <c r="A633" s="1"/>
      <c r="B633" s="6"/>
      <c r="C633" s="3"/>
      <c r="D633" s="4"/>
      <c r="E633" s="5"/>
      <c r="F633" s="1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7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</row>
    <row r="634" spans="1:52" ht="15.75" customHeight="1">
      <c r="A634" s="1"/>
      <c r="B634" s="6"/>
      <c r="C634" s="3"/>
      <c r="D634" s="4"/>
      <c r="E634" s="5"/>
      <c r="F634" s="1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7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</row>
    <row r="635" spans="1:52" ht="15.75" customHeight="1">
      <c r="A635" s="1"/>
      <c r="B635" s="6"/>
      <c r="C635" s="3"/>
      <c r="D635" s="4"/>
      <c r="E635" s="5"/>
      <c r="F635" s="1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7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</row>
    <row r="636" spans="1:52" ht="15.75" customHeight="1">
      <c r="A636" s="1"/>
      <c r="B636" s="6"/>
      <c r="C636" s="3"/>
      <c r="D636" s="4"/>
      <c r="E636" s="5"/>
      <c r="F636" s="1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7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</row>
    <row r="637" spans="1:52" ht="15.75" customHeight="1">
      <c r="A637" s="1"/>
      <c r="B637" s="6"/>
      <c r="C637" s="3"/>
      <c r="D637" s="4"/>
      <c r="E637" s="5"/>
      <c r="F637" s="1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7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</row>
    <row r="638" spans="1:52" ht="15.75" customHeight="1">
      <c r="A638" s="1"/>
      <c r="B638" s="6"/>
      <c r="C638" s="3"/>
      <c r="D638" s="4"/>
      <c r="E638" s="5"/>
      <c r="F638" s="1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7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</row>
    <row r="639" spans="1:52" ht="15.75" customHeight="1">
      <c r="A639" s="1"/>
      <c r="B639" s="6"/>
      <c r="C639" s="3"/>
      <c r="D639" s="4"/>
      <c r="E639" s="5"/>
      <c r="F639" s="1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7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</row>
    <row r="640" spans="1:52" ht="15.75" customHeight="1">
      <c r="A640" s="1"/>
      <c r="B640" s="6"/>
      <c r="C640" s="3"/>
      <c r="D640" s="4"/>
      <c r="E640" s="5"/>
      <c r="F640" s="1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7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</row>
    <row r="641" spans="1:52" ht="15.75" customHeight="1">
      <c r="A641" s="1"/>
      <c r="B641" s="6"/>
      <c r="C641" s="3"/>
      <c r="D641" s="4"/>
      <c r="E641" s="5"/>
      <c r="F641" s="1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7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</row>
    <row r="642" spans="1:52" ht="15.75" customHeight="1">
      <c r="A642" s="1"/>
      <c r="B642" s="6"/>
      <c r="C642" s="3"/>
      <c r="D642" s="4"/>
      <c r="E642" s="5"/>
      <c r="F642" s="1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7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</row>
    <row r="643" spans="1:52" ht="15.75" customHeight="1">
      <c r="A643" s="1"/>
      <c r="B643" s="6"/>
      <c r="C643" s="3"/>
      <c r="D643" s="4"/>
      <c r="E643" s="5"/>
      <c r="F643" s="1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7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</row>
    <row r="644" spans="1:52" ht="15.75" customHeight="1">
      <c r="A644" s="1"/>
      <c r="B644" s="6"/>
      <c r="C644" s="3"/>
      <c r="D644" s="4"/>
      <c r="E644" s="5"/>
      <c r="F644" s="1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7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</row>
    <row r="645" spans="1:52" ht="15.75" customHeight="1">
      <c r="A645" s="1"/>
      <c r="B645" s="6"/>
      <c r="C645" s="3"/>
      <c r="D645" s="4"/>
      <c r="E645" s="5"/>
      <c r="F645" s="1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7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</row>
    <row r="646" spans="1:52" ht="15.75" customHeight="1">
      <c r="A646" s="1"/>
      <c r="B646" s="6"/>
      <c r="C646" s="3"/>
      <c r="D646" s="4"/>
      <c r="E646" s="5"/>
      <c r="F646" s="1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7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</row>
    <row r="647" spans="1:52" ht="15.75" customHeight="1">
      <c r="A647" s="1"/>
      <c r="B647" s="6"/>
      <c r="C647" s="3"/>
      <c r="D647" s="4"/>
      <c r="E647" s="5"/>
      <c r="F647" s="1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7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</row>
    <row r="648" spans="1:52" ht="15.75" customHeight="1">
      <c r="A648" s="1"/>
      <c r="B648" s="6"/>
      <c r="C648" s="3"/>
      <c r="D648" s="4"/>
      <c r="E648" s="5"/>
      <c r="F648" s="1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7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</row>
    <row r="649" spans="1:52" ht="15.75" customHeight="1">
      <c r="A649" s="1"/>
      <c r="B649" s="6"/>
      <c r="C649" s="3"/>
      <c r="D649" s="4"/>
      <c r="E649" s="5"/>
      <c r="F649" s="1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7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</row>
    <row r="650" spans="1:52" ht="15.75" customHeight="1">
      <c r="A650" s="1"/>
      <c r="B650" s="6"/>
      <c r="C650" s="3"/>
      <c r="D650" s="4"/>
      <c r="E650" s="5"/>
      <c r="F650" s="1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7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</row>
    <row r="651" spans="1:52" ht="15.75" customHeight="1">
      <c r="A651" s="1"/>
      <c r="B651" s="6"/>
      <c r="C651" s="3"/>
      <c r="D651" s="4"/>
      <c r="E651" s="5"/>
      <c r="F651" s="1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7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</row>
    <row r="652" spans="1:52" ht="15.75" customHeight="1">
      <c r="A652" s="1"/>
      <c r="B652" s="6"/>
      <c r="C652" s="3"/>
      <c r="D652" s="4"/>
      <c r="E652" s="5"/>
      <c r="F652" s="1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7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</row>
    <row r="653" spans="1:52" ht="15.75" customHeight="1">
      <c r="A653" s="1"/>
      <c r="B653" s="6"/>
      <c r="C653" s="3"/>
      <c r="D653" s="4"/>
      <c r="E653" s="5"/>
      <c r="F653" s="1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7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</row>
    <row r="654" spans="1:52" ht="15.75" customHeight="1">
      <c r="A654" s="1"/>
      <c r="B654" s="6"/>
      <c r="C654" s="3"/>
      <c r="D654" s="4"/>
      <c r="E654" s="5"/>
      <c r="F654" s="1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7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</row>
    <row r="655" spans="1:52" ht="15.75" customHeight="1">
      <c r="A655" s="1"/>
      <c r="B655" s="6"/>
      <c r="C655" s="3"/>
      <c r="D655" s="4"/>
      <c r="E655" s="5"/>
      <c r="F655" s="1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7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</row>
    <row r="656" spans="1:52" ht="15.75" customHeight="1">
      <c r="A656" s="1"/>
      <c r="B656" s="6"/>
      <c r="C656" s="3"/>
      <c r="D656" s="4"/>
      <c r="E656" s="5"/>
      <c r="F656" s="1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7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</row>
    <row r="657" spans="1:52" ht="15.75" customHeight="1">
      <c r="A657" s="1"/>
      <c r="B657" s="6"/>
      <c r="C657" s="3"/>
      <c r="D657" s="4"/>
      <c r="E657" s="5"/>
      <c r="F657" s="1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7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</row>
    <row r="658" spans="1:52" ht="15.75" customHeight="1">
      <c r="A658" s="1"/>
      <c r="B658" s="6"/>
      <c r="C658" s="3"/>
      <c r="D658" s="4"/>
      <c r="E658" s="5"/>
      <c r="F658" s="1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7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</row>
    <row r="659" spans="1:52" ht="15.75" customHeight="1">
      <c r="A659" s="1"/>
      <c r="B659" s="6"/>
      <c r="C659" s="3"/>
      <c r="D659" s="4"/>
      <c r="E659" s="5"/>
      <c r="F659" s="1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7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</row>
    <row r="660" spans="1:52" ht="15.75" customHeight="1">
      <c r="A660" s="1"/>
      <c r="B660" s="6"/>
      <c r="C660" s="3"/>
      <c r="D660" s="4"/>
      <c r="E660" s="5"/>
      <c r="F660" s="1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7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</row>
    <row r="661" spans="1:52" ht="15.75" customHeight="1">
      <c r="A661" s="1"/>
      <c r="B661" s="6"/>
      <c r="C661" s="3"/>
      <c r="D661" s="4"/>
      <c r="E661" s="5"/>
      <c r="F661" s="1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7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</row>
    <row r="662" spans="1:52" ht="15.75" customHeight="1">
      <c r="A662" s="1"/>
      <c r="B662" s="6"/>
      <c r="C662" s="3"/>
      <c r="D662" s="4"/>
      <c r="E662" s="5"/>
      <c r="F662" s="1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7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</row>
    <row r="663" spans="1:52" ht="15.75" customHeight="1">
      <c r="A663" s="1"/>
      <c r="B663" s="6"/>
      <c r="C663" s="3"/>
      <c r="D663" s="4"/>
      <c r="E663" s="5"/>
      <c r="F663" s="1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7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</row>
    <row r="664" spans="1:52" ht="15.75" customHeight="1">
      <c r="A664" s="1"/>
      <c r="B664" s="6"/>
      <c r="C664" s="3"/>
      <c r="D664" s="4"/>
      <c r="E664" s="5"/>
      <c r="F664" s="1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7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</row>
    <row r="665" spans="1:52" ht="15.75" customHeight="1">
      <c r="A665" s="1"/>
      <c r="B665" s="6"/>
      <c r="C665" s="3"/>
      <c r="D665" s="4"/>
      <c r="E665" s="5"/>
      <c r="F665" s="1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7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</row>
    <row r="666" spans="1:52" ht="15.75" customHeight="1">
      <c r="A666" s="1"/>
      <c r="B666" s="6"/>
      <c r="C666" s="3"/>
      <c r="D666" s="4"/>
      <c r="E666" s="5"/>
      <c r="F666" s="1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7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</row>
    <row r="667" spans="1:52" ht="15.75" customHeight="1">
      <c r="A667" s="1"/>
      <c r="B667" s="6"/>
      <c r="C667" s="3"/>
      <c r="D667" s="4"/>
      <c r="E667" s="5"/>
      <c r="F667" s="1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7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</row>
    <row r="668" spans="1:52" ht="15.75" customHeight="1">
      <c r="A668" s="1"/>
      <c r="B668" s="6"/>
      <c r="C668" s="3"/>
      <c r="D668" s="4"/>
      <c r="E668" s="5"/>
      <c r="F668" s="1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7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</row>
    <row r="669" spans="1:52" ht="15.75" customHeight="1">
      <c r="A669" s="1"/>
      <c r="B669" s="6"/>
      <c r="C669" s="3"/>
      <c r="D669" s="4"/>
      <c r="E669" s="5"/>
      <c r="F669" s="1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7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</row>
    <row r="670" spans="1:52" ht="15.75" customHeight="1">
      <c r="A670" s="1"/>
      <c r="B670" s="6"/>
      <c r="C670" s="3"/>
      <c r="D670" s="4"/>
      <c r="E670" s="5"/>
      <c r="F670" s="1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7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</row>
    <row r="671" spans="1:52" ht="15.75" customHeight="1">
      <c r="A671" s="1"/>
      <c r="B671" s="6"/>
      <c r="C671" s="3"/>
      <c r="D671" s="4"/>
      <c r="E671" s="5"/>
      <c r="F671" s="1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7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</row>
    <row r="672" spans="1:52" ht="15.75" customHeight="1">
      <c r="A672" s="1"/>
      <c r="B672" s="6"/>
      <c r="C672" s="3"/>
      <c r="D672" s="4"/>
      <c r="E672" s="5"/>
      <c r="F672" s="1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7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</row>
    <row r="673" spans="1:52" ht="15.75" customHeight="1">
      <c r="A673" s="1"/>
      <c r="B673" s="6"/>
      <c r="C673" s="3"/>
      <c r="D673" s="4"/>
      <c r="E673" s="5"/>
      <c r="F673" s="1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7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</row>
    <row r="674" spans="1:52" ht="15.75" customHeight="1">
      <c r="A674" s="1"/>
      <c r="B674" s="6"/>
      <c r="C674" s="3"/>
      <c r="D674" s="4"/>
      <c r="E674" s="5"/>
      <c r="F674" s="1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7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</row>
    <row r="675" spans="1:52" ht="15.75" customHeight="1">
      <c r="A675" s="1"/>
      <c r="B675" s="6"/>
      <c r="C675" s="3"/>
      <c r="D675" s="4"/>
      <c r="E675" s="5"/>
      <c r="F675" s="1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7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</row>
    <row r="676" spans="1:52" ht="15.75" customHeight="1">
      <c r="A676" s="1"/>
      <c r="B676" s="6"/>
      <c r="C676" s="3"/>
      <c r="D676" s="4"/>
      <c r="E676" s="5"/>
      <c r="F676" s="1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7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</row>
    <row r="677" spans="1:52" ht="15.75" customHeight="1">
      <c r="A677" s="1"/>
      <c r="B677" s="6"/>
      <c r="C677" s="3"/>
      <c r="D677" s="4"/>
      <c r="E677" s="5"/>
      <c r="F677" s="1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7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</row>
    <row r="678" spans="1:52" ht="15.75" customHeight="1">
      <c r="A678" s="1"/>
      <c r="B678" s="6"/>
      <c r="C678" s="3"/>
      <c r="D678" s="4"/>
      <c r="E678" s="5"/>
      <c r="F678" s="1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7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</row>
    <row r="679" spans="1:52" ht="15.75" customHeight="1">
      <c r="A679" s="1"/>
      <c r="B679" s="6"/>
      <c r="C679" s="3"/>
      <c r="D679" s="4"/>
      <c r="E679" s="5"/>
      <c r="F679" s="1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7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</row>
    <row r="680" spans="1:52" ht="15.75" customHeight="1">
      <c r="A680" s="1"/>
      <c r="B680" s="6"/>
      <c r="C680" s="3"/>
      <c r="D680" s="4"/>
      <c r="E680" s="5"/>
      <c r="F680" s="1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7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</row>
    <row r="681" spans="1:52" ht="15.75" customHeight="1">
      <c r="A681" s="1"/>
      <c r="B681" s="6"/>
      <c r="C681" s="3"/>
      <c r="D681" s="4"/>
      <c r="E681" s="5"/>
      <c r="F681" s="1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7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</row>
    <row r="682" spans="1:52" ht="15.75" customHeight="1">
      <c r="A682" s="1"/>
      <c r="B682" s="6"/>
      <c r="C682" s="3"/>
      <c r="D682" s="4"/>
      <c r="E682" s="5"/>
      <c r="F682" s="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7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</row>
    <row r="683" spans="1:52" ht="15.75" customHeight="1">
      <c r="A683" s="1"/>
      <c r="B683" s="6"/>
      <c r="C683" s="3"/>
      <c r="D683" s="4"/>
      <c r="E683" s="5"/>
      <c r="F683" s="1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7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</row>
    <row r="684" spans="1:52" ht="15.75" customHeight="1">
      <c r="A684" s="1"/>
      <c r="B684" s="6"/>
      <c r="C684" s="3"/>
      <c r="D684" s="4"/>
      <c r="E684" s="5"/>
      <c r="F684" s="1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7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</row>
    <row r="685" spans="1:52" ht="15.75" customHeight="1">
      <c r="A685" s="1"/>
      <c r="B685" s="6"/>
      <c r="C685" s="3"/>
      <c r="D685" s="4"/>
      <c r="E685" s="5"/>
      <c r="F685" s="1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7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</row>
    <row r="686" spans="1:52" ht="15.75" customHeight="1">
      <c r="A686" s="1"/>
      <c r="B686" s="6"/>
      <c r="C686" s="3"/>
      <c r="D686" s="4"/>
      <c r="E686" s="5"/>
      <c r="F686" s="1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7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</row>
    <row r="687" spans="1:52" ht="15.75" customHeight="1">
      <c r="A687" s="1"/>
      <c r="B687" s="6"/>
      <c r="C687" s="3"/>
      <c r="D687" s="4"/>
      <c r="E687" s="5"/>
      <c r="F687" s="1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7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</row>
    <row r="688" spans="1:52" ht="15.75" customHeight="1">
      <c r="A688" s="1"/>
      <c r="B688" s="6"/>
      <c r="C688" s="3"/>
      <c r="D688" s="4"/>
      <c r="E688" s="5"/>
      <c r="F688" s="1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7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</row>
    <row r="689" spans="1:52" ht="15.75" customHeight="1">
      <c r="A689" s="1"/>
      <c r="B689" s="6"/>
      <c r="C689" s="3"/>
      <c r="D689" s="4"/>
      <c r="E689" s="5"/>
      <c r="F689" s="1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7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</row>
    <row r="690" spans="1:52" ht="15.75" customHeight="1">
      <c r="A690" s="1"/>
      <c r="B690" s="6"/>
      <c r="C690" s="3"/>
      <c r="D690" s="4"/>
      <c r="E690" s="5"/>
      <c r="F690" s="1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7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</row>
    <row r="691" spans="1:52" ht="15.75" customHeight="1">
      <c r="A691" s="1"/>
      <c r="B691" s="6"/>
      <c r="C691" s="3"/>
      <c r="D691" s="4"/>
      <c r="E691" s="5"/>
      <c r="F691" s="1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7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</row>
    <row r="692" spans="1:52" ht="15.75" customHeight="1">
      <c r="A692" s="1"/>
      <c r="B692" s="6"/>
      <c r="C692" s="3"/>
      <c r="D692" s="4"/>
      <c r="E692" s="5"/>
      <c r="F692" s="1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7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</row>
    <row r="693" spans="1:52" ht="15.75" customHeight="1">
      <c r="A693" s="1"/>
      <c r="B693" s="6"/>
      <c r="C693" s="3"/>
      <c r="D693" s="4"/>
      <c r="E693" s="5"/>
      <c r="F693" s="1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7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</row>
    <row r="694" spans="1:52" ht="15.75" customHeight="1">
      <c r="A694" s="1"/>
      <c r="B694" s="6"/>
      <c r="C694" s="3"/>
      <c r="D694" s="4"/>
      <c r="E694" s="5"/>
      <c r="F694" s="1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7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</row>
    <row r="695" spans="1:52" ht="15.75" customHeight="1">
      <c r="A695" s="1"/>
      <c r="B695" s="6"/>
      <c r="C695" s="3"/>
      <c r="D695" s="4"/>
      <c r="E695" s="5"/>
      <c r="F695" s="1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7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</row>
    <row r="696" spans="1:52" ht="15.75" customHeight="1">
      <c r="A696" s="1"/>
      <c r="B696" s="6"/>
      <c r="C696" s="3"/>
      <c r="D696" s="4"/>
      <c r="E696" s="5"/>
      <c r="F696" s="1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7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</row>
    <row r="697" spans="1:52" ht="15.75" customHeight="1">
      <c r="A697" s="1"/>
      <c r="B697" s="6"/>
      <c r="C697" s="3"/>
      <c r="D697" s="4"/>
      <c r="E697" s="5"/>
      <c r="F697" s="1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7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</row>
    <row r="698" spans="1:52" ht="15.75" customHeight="1">
      <c r="A698" s="1"/>
      <c r="B698" s="6"/>
      <c r="C698" s="3"/>
      <c r="D698" s="4"/>
      <c r="E698" s="5"/>
      <c r="F698" s="1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7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</row>
    <row r="699" spans="1:52" ht="15.75" customHeight="1">
      <c r="A699" s="1"/>
      <c r="B699" s="6"/>
      <c r="C699" s="3"/>
      <c r="D699" s="4"/>
      <c r="E699" s="5"/>
      <c r="F699" s="1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7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</row>
    <row r="700" spans="1:52" ht="15.75" customHeight="1">
      <c r="A700" s="1"/>
      <c r="B700" s="6"/>
      <c r="C700" s="3"/>
      <c r="D700" s="4"/>
      <c r="E700" s="5"/>
      <c r="F700" s="1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7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</row>
    <row r="701" spans="1:52" ht="15.75" customHeight="1">
      <c r="A701" s="1"/>
      <c r="B701" s="6"/>
      <c r="C701" s="3"/>
      <c r="D701" s="4"/>
      <c r="E701" s="5"/>
      <c r="F701" s="1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7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</row>
    <row r="702" spans="1:52" ht="15.75" customHeight="1">
      <c r="A702" s="1"/>
      <c r="B702" s="6"/>
      <c r="C702" s="3"/>
      <c r="D702" s="4"/>
      <c r="E702" s="5"/>
      <c r="F702" s="1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7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</row>
    <row r="703" spans="1:52" ht="15.75" customHeight="1">
      <c r="A703" s="1"/>
      <c r="B703" s="6"/>
      <c r="C703" s="3"/>
      <c r="D703" s="4"/>
      <c r="E703" s="5"/>
      <c r="F703" s="1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7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</row>
    <row r="704" spans="1:52" ht="15.75" customHeight="1">
      <c r="A704" s="1"/>
      <c r="B704" s="6"/>
      <c r="C704" s="3"/>
      <c r="D704" s="4"/>
      <c r="E704" s="5"/>
      <c r="F704" s="1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7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</row>
    <row r="705" spans="1:52" ht="15.75" customHeight="1">
      <c r="A705" s="1"/>
      <c r="B705" s="6"/>
      <c r="C705" s="3"/>
      <c r="D705" s="4"/>
      <c r="E705" s="5"/>
      <c r="F705" s="1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7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</row>
    <row r="706" spans="1:52" ht="15.75" customHeight="1">
      <c r="A706" s="1"/>
      <c r="B706" s="6"/>
      <c r="C706" s="3"/>
      <c r="D706" s="4"/>
      <c r="E706" s="5"/>
      <c r="F706" s="1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7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</row>
    <row r="707" spans="1:52" ht="15.75" customHeight="1">
      <c r="A707" s="1"/>
      <c r="B707" s="6"/>
      <c r="C707" s="3"/>
      <c r="D707" s="4"/>
      <c r="E707" s="5"/>
      <c r="F707" s="1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7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</row>
    <row r="708" spans="1:52" ht="15.75" customHeight="1">
      <c r="A708" s="1"/>
      <c r="B708" s="6"/>
      <c r="C708" s="3"/>
      <c r="D708" s="4"/>
      <c r="E708" s="5"/>
      <c r="F708" s="1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7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</row>
    <row r="709" spans="1:52" ht="15.75" customHeight="1">
      <c r="A709" s="1"/>
      <c r="B709" s="6"/>
      <c r="C709" s="3"/>
      <c r="D709" s="4"/>
      <c r="E709" s="5"/>
      <c r="F709" s="1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7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</row>
    <row r="710" spans="1:52" ht="15.75" customHeight="1">
      <c r="A710" s="1"/>
      <c r="B710" s="6"/>
      <c r="C710" s="3"/>
      <c r="D710" s="4"/>
      <c r="E710" s="5"/>
      <c r="F710" s="1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7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</row>
    <row r="711" spans="1:52" ht="15.75" customHeight="1">
      <c r="A711" s="1"/>
      <c r="B711" s="6"/>
      <c r="C711" s="3"/>
      <c r="D711" s="4"/>
      <c r="E711" s="5"/>
      <c r="F711" s="1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7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</row>
    <row r="712" spans="1:52" ht="15.75" customHeight="1">
      <c r="A712" s="1"/>
      <c r="B712" s="6"/>
      <c r="C712" s="3"/>
      <c r="D712" s="4"/>
      <c r="E712" s="5"/>
      <c r="F712" s="1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7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</row>
    <row r="713" spans="1:52" ht="15.75" customHeight="1">
      <c r="A713" s="1"/>
      <c r="B713" s="6"/>
      <c r="C713" s="3"/>
      <c r="D713" s="4"/>
      <c r="E713" s="5"/>
      <c r="F713" s="1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7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</row>
    <row r="714" spans="1:52" ht="15.75" customHeight="1">
      <c r="A714" s="1"/>
      <c r="B714" s="6"/>
      <c r="C714" s="3"/>
      <c r="D714" s="4"/>
      <c r="E714" s="5"/>
      <c r="F714" s="1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7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</row>
    <row r="715" spans="1:52" ht="15.75" customHeight="1">
      <c r="A715" s="1"/>
      <c r="B715" s="6"/>
      <c r="C715" s="3"/>
      <c r="D715" s="4"/>
      <c r="E715" s="5"/>
      <c r="F715" s="1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7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</row>
    <row r="716" spans="1:52" ht="15.75" customHeight="1">
      <c r="A716" s="1"/>
      <c r="B716" s="6"/>
      <c r="C716" s="3"/>
      <c r="D716" s="4"/>
      <c r="E716" s="5"/>
      <c r="F716" s="1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7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</row>
    <row r="717" spans="1:52" ht="15.75" customHeight="1">
      <c r="A717" s="1"/>
      <c r="B717" s="6"/>
      <c r="C717" s="3"/>
      <c r="D717" s="4"/>
      <c r="E717" s="5"/>
      <c r="F717" s="1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7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</row>
    <row r="718" spans="1:52" ht="15.75" customHeight="1">
      <c r="A718" s="1"/>
      <c r="B718" s="6"/>
      <c r="C718" s="3"/>
      <c r="D718" s="4"/>
      <c r="E718" s="5"/>
      <c r="F718" s="1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7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</row>
    <row r="719" spans="1:52" ht="15.75" customHeight="1">
      <c r="A719" s="1"/>
      <c r="B719" s="6"/>
      <c r="C719" s="3"/>
      <c r="D719" s="4"/>
      <c r="E719" s="5"/>
      <c r="F719" s="1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7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</row>
    <row r="720" spans="1:52" ht="15.75" customHeight="1">
      <c r="A720" s="1"/>
      <c r="B720" s="6"/>
      <c r="C720" s="3"/>
      <c r="D720" s="4"/>
      <c r="E720" s="5"/>
      <c r="F720" s="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7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</row>
    <row r="721" spans="1:52" ht="15.75" customHeight="1">
      <c r="A721" s="1"/>
      <c r="B721" s="6"/>
      <c r="C721" s="3"/>
      <c r="D721" s="4"/>
      <c r="E721" s="5"/>
      <c r="F721" s="1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7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</row>
    <row r="722" spans="1:52" ht="15.75" customHeight="1">
      <c r="A722" s="1"/>
      <c r="B722" s="6"/>
      <c r="C722" s="3"/>
      <c r="D722" s="4"/>
      <c r="E722" s="5"/>
      <c r="F722" s="1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7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</row>
    <row r="723" spans="1:52" ht="15.75" customHeight="1">
      <c r="A723" s="1"/>
      <c r="B723" s="6"/>
      <c r="C723" s="3"/>
      <c r="D723" s="4"/>
      <c r="E723" s="5"/>
      <c r="F723" s="1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7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</row>
    <row r="724" spans="1:52" ht="15.75" customHeight="1">
      <c r="A724" s="1"/>
      <c r="B724" s="6"/>
      <c r="C724" s="3"/>
      <c r="D724" s="4"/>
      <c r="E724" s="5"/>
      <c r="F724" s="1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7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</row>
    <row r="725" spans="1:52" ht="15.75" customHeight="1">
      <c r="A725" s="1"/>
      <c r="B725" s="6"/>
      <c r="C725" s="3"/>
      <c r="D725" s="4"/>
      <c r="E725" s="5"/>
      <c r="F725" s="1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7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</row>
    <row r="726" spans="1:52" ht="15.75" customHeight="1">
      <c r="A726" s="1"/>
      <c r="B726" s="6"/>
      <c r="C726" s="3"/>
      <c r="D726" s="4"/>
      <c r="E726" s="5"/>
      <c r="F726" s="1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7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</row>
    <row r="727" spans="1:52" ht="15.75" customHeight="1">
      <c r="A727" s="1"/>
      <c r="B727" s="6"/>
      <c r="C727" s="3"/>
      <c r="D727" s="4"/>
      <c r="E727" s="5"/>
      <c r="F727" s="1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7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</row>
    <row r="728" spans="1:52" ht="15.75" customHeight="1">
      <c r="A728" s="1"/>
      <c r="B728" s="6"/>
      <c r="C728" s="3"/>
      <c r="D728" s="4"/>
      <c r="E728" s="5"/>
      <c r="F728" s="1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7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</row>
    <row r="729" spans="1:52" ht="15.75" customHeight="1">
      <c r="A729" s="1"/>
      <c r="B729" s="6"/>
      <c r="C729" s="3"/>
      <c r="D729" s="4"/>
      <c r="E729" s="5"/>
      <c r="F729" s="1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7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</row>
    <row r="730" spans="1:52" ht="15.75" customHeight="1">
      <c r="A730" s="1"/>
      <c r="B730" s="6"/>
      <c r="C730" s="3"/>
      <c r="D730" s="4"/>
      <c r="E730" s="5"/>
      <c r="F730" s="1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7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</row>
    <row r="731" spans="1:52" ht="15.75" customHeight="1">
      <c r="A731" s="1"/>
      <c r="B731" s="6"/>
      <c r="C731" s="3"/>
      <c r="D731" s="4"/>
      <c r="E731" s="5"/>
      <c r="F731" s="1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7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</row>
    <row r="732" spans="1:52" ht="15.75" customHeight="1">
      <c r="A732" s="1"/>
      <c r="B732" s="6"/>
      <c r="C732" s="3"/>
      <c r="D732" s="4"/>
      <c r="E732" s="5"/>
      <c r="F732" s="1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7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</row>
    <row r="733" spans="1:52" ht="15.75" customHeight="1">
      <c r="A733" s="1"/>
      <c r="B733" s="6"/>
      <c r="C733" s="3"/>
      <c r="D733" s="4"/>
      <c r="E733" s="5"/>
      <c r="F733" s="1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7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</row>
    <row r="734" spans="1:52" ht="15.75" customHeight="1">
      <c r="A734" s="1"/>
      <c r="B734" s="6"/>
      <c r="C734" s="3"/>
      <c r="D734" s="4"/>
      <c r="E734" s="5"/>
      <c r="F734" s="1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7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</row>
    <row r="735" spans="1:52" ht="15.75" customHeight="1">
      <c r="A735" s="1"/>
      <c r="B735" s="6"/>
      <c r="C735" s="3"/>
      <c r="D735" s="4"/>
      <c r="E735" s="5"/>
      <c r="F735" s="1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7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</row>
    <row r="736" spans="1:52" ht="15.75" customHeight="1">
      <c r="A736" s="1"/>
      <c r="B736" s="6"/>
      <c r="C736" s="3"/>
      <c r="D736" s="4"/>
      <c r="E736" s="5"/>
      <c r="F736" s="1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7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</row>
    <row r="737" spans="1:52" ht="15.75" customHeight="1">
      <c r="A737" s="1"/>
      <c r="B737" s="6"/>
      <c r="C737" s="3"/>
      <c r="D737" s="4"/>
      <c r="E737" s="5"/>
      <c r="F737" s="1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7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</row>
    <row r="738" spans="1:52" ht="15.75" customHeight="1">
      <c r="A738" s="1"/>
      <c r="B738" s="6"/>
      <c r="C738" s="3"/>
      <c r="D738" s="4"/>
      <c r="E738" s="5"/>
      <c r="F738" s="1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7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</row>
    <row r="739" spans="1:52" ht="15.75" customHeight="1">
      <c r="A739" s="1"/>
      <c r="B739" s="6"/>
      <c r="C739" s="3"/>
      <c r="D739" s="4"/>
      <c r="E739" s="5"/>
      <c r="F739" s="1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7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</row>
    <row r="740" spans="1:52" ht="15.75" customHeight="1">
      <c r="A740" s="1"/>
      <c r="B740" s="6"/>
      <c r="C740" s="3"/>
      <c r="D740" s="4"/>
      <c r="E740" s="5"/>
      <c r="F740" s="1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7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</row>
    <row r="741" spans="1:52" ht="15.75" customHeight="1">
      <c r="A741" s="1"/>
      <c r="B741" s="6"/>
      <c r="C741" s="3"/>
      <c r="D741" s="4"/>
      <c r="E741" s="5"/>
      <c r="F741" s="1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7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</row>
    <row r="742" spans="1:52" ht="15.75" customHeight="1">
      <c r="A742" s="1"/>
      <c r="B742" s="6"/>
      <c r="C742" s="3"/>
      <c r="D742" s="4"/>
      <c r="E742" s="5"/>
      <c r="F742" s="1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7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</row>
    <row r="743" spans="1:52" ht="15.75" customHeight="1">
      <c r="A743" s="1"/>
      <c r="B743" s="6"/>
      <c r="C743" s="3"/>
      <c r="D743" s="4"/>
      <c r="E743" s="5"/>
      <c r="F743" s="1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7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</row>
    <row r="744" spans="1:52" ht="15.75" customHeight="1">
      <c r="A744" s="1"/>
      <c r="B744" s="6"/>
      <c r="C744" s="3"/>
      <c r="D744" s="4"/>
      <c r="E744" s="5"/>
      <c r="F744" s="1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7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</row>
    <row r="745" spans="1:52" ht="15.75" customHeight="1">
      <c r="A745" s="1"/>
      <c r="B745" s="6"/>
      <c r="C745" s="3"/>
      <c r="D745" s="4"/>
      <c r="E745" s="5"/>
      <c r="F745" s="1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7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</row>
    <row r="746" spans="1:52" ht="15.75" customHeight="1">
      <c r="A746" s="1"/>
      <c r="B746" s="6"/>
      <c r="C746" s="3"/>
      <c r="D746" s="4"/>
      <c r="E746" s="5"/>
      <c r="F746" s="1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7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</row>
    <row r="747" spans="1:52" ht="15.75" customHeight="1">
      <c r="A747" s="1"/>
      <c r="B747" s="6"/>
      <c r="C747" s="3"/>
      <c r="D747" s="4"/>
      <c r="E747" s="5"/>
      <c r="F747" s="1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7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</row>
    <row r="748" spans="1:52" ht="15.75" customHeight="1">
      <c r="A748" s="1"/>
      <c r="B748" s="6"/>
      <c r="C748" s="3"/>
      <c r="D748" s="4"/>
      <c r="E748" s="5"/>
      <c r="F748" s="1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7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</row>
    <row r="749" spans="1:52" ht="15.75" customHeight="1">
      <c r="A749" s="1"/>
      <c r="B749" s="6"/>
      <c r="C749" s="3"/>
      <c r="D749" s="4"/>
      <c r="E749" s="5"/>
      <c r="F749" s="1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7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</row>
    <row r="750" spans="1:52" ht="15.75" customHeight="1">
      <c r="A750" s="1"/>
      <c r="B750" s="6"/>
      <c r="C750" s="3"/>
      <c r="D750" s="4"/>
      <c r="E750" s="5"/>
      <c r="F750" s="1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7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</row>
    <row r="751" spans="1:52" ht="15.75" customHeight="1">
      <c r="A751" s="1"/>
      <c r="B751" s="6"/>
      <c r="C751" s="3"/>
      <c r="D751" s="4"/>
      <c r="E751" s="5"/>
      <c r="F751" s="1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7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</row>
    <row r="752" spans="1:52" ht="15.75" customHeight="1">
      <c r="A752" s="1"/>
      <c r="B752" s="6"/>
      <c r="C752" s="3"/>
      <c r="D752" s="4"/>
      <c r="E752" s="5"/>
      <c r="F752" s="1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7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</row>
    <row r="753" spans="1:52" ht="15.75" customHeight="1">
      <c r="A753" s="1"/>
      <c r="B753" s="6"/>
      <c r="C753" s="3"/>
      <c r="D753" s="4"/>
      <c r="E753" s="5"/>
      <c r="F753" s="1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7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</row>
    <row r="754" spans="1:52" ht="15.75" customHeight="1">
      <c r="A754" s="1"/>
      <c r="B754" s="6"/>
      <c r="C754" s="3"/>
      <c r="D754" s="4"/>
      <c r="E754" s="5"/>
      <c r="F754" s="1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7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</row>
    <row r="755" spans="1:52" ht="15.75" customHeight="1">
      <c r="A755" s="1"/>
      <c r="B755" s="6"/>
      <c r="C755" s="3"/>
      <c r="D755" s="4"/>
      <c r="E755" s="5"/>
      <c r="F755" s="1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7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</row>
    <row r="756" spans="1:52" ht="15.75" customHeight="1">
      <c r="A756" s="1"/>
      <c r="B756" s="6"/>
      <c r="C756" s="3"/>
      <c r="D756" s="4"/>
      <c r="E756" s="5"/>
      <c r="F756" s="1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7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</row>
    <row r="757" spans="1:52" ht="15.75" customHeight="1">
      <c r="A757" s="1"/>
      <c r="B757" s="6"/>
      <c r="C757" s="3"/>
      <c r="D757" s="4"/>
      <c r="E757" s="5"/>
      <c r="F757" s="1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7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</row>
    <row r="758" spans="1:52" ht="15.75" customHeight="1">
      <c r="A758" s="1"/>
      <c r="B758" s="6"/>
      <c r="C758" s="3"/>
      <c r="D758" s="4"/>
      <c r="E758" s="5"/>
      <c r="F758" s="1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7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</row>
    <row r="759" spans="1:52" ht="15.75" customHeight="1">
      <c r="A759" s="1"/>
      <c r="B759" s="6"/>
      <c r="C759" s="3"/>
      <c r="D759" s="4"/>
      <c r="E759" s="5"/>
      <c r="F759" s="1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7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</row>
    <row r="760" spans="1:52" ht="15.75" customHeight="1">
      <c r="A760" s="1"/>
      <c r="B760" s="6"/>
      <c r="C760" s="3"/>
      <c r="D760" s="4"/>
      <c r="E760" s="5"/>
      <c r="F760" s="1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7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</row>
    <row r="761" spans="1:52" ht="15.75" customHeight="1">
      <c r="A761" s="1"/>
      <c r="B761" s="6"/>
      <c r="C761" s="3"/>
      <c r="D761" s="4"/>
      <c r="E761" s="5"/>
      <c r="F761" s="1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7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</row>
    <row r="762" spans="1:52" ht="15.75" customHeight="1">
      <c r="A762" s="1"/>
      <c r="B762" s="6"/>
      <c r="C762" s="3"/>
      <c r="D762" s="4"/>
      <c r="E762" s="5"/>
      <c r="F762" s="1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7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</row>
    <row r="763" spans="1:52" ht="15.75" customHeight="1">
      <c r="A763" s="1"/>
      <c r="B763" s="6"/>
      <c r="C763" s="3"/>
      <c r="D763" s="4"/>
      <c r="E763" s="5"/>
      <c r="F763" s="1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7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</row>
    <row r="764" spans="1:52" ht="15.75" customHeight="1">
      <c r="A764" s="1"/>
      <c r="B764" s="6"/>
      <c r="C764" s="3"/>
      <c r="D764" s="4"/>
      <c r="E764" s="5"/>
      <c r="F764" s="1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7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</row>
    <row r="765" spans="1:52" ht="15.75" customHeight="1">
      <c r="A765" s="1"/>
      <c r="B765" s="6"/>
      <c r="C765" s="3"/>
      <c r="D765" s="4"/>
      <c r="E765" s="5"/>
      <c r="F765" s="1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7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</row>
    <row r="766" spans="1:52" ht="15.75" customHeight="1">
      <c r="A766" s="1"/>
      <c r="B766" s="6"/>
      <c r="C766" s="3"/>
      <c r="D766" s="4"/>
      <c r="E766" s="5"/>
      <c r="F766" s="1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7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</row>
    <row r="767" spans="1:52" ht="15.75" customHeight="1">
      <c r="A767" s="1"/>
      <c r="B767" s="6"/>
      <c r="C767" s="3"/>
      <c r="D767" s="4"/>
      <c r="E767" s="5"/>
      <c r="F767" s="1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7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</row>
    <row r="768" spans="1:52" ht="15.75" customHeight="1">
      <c r="A768" s="1"/>
      <c r="B768" s="6"/>
      <c r="C768" s="3"/>
      <c r="D768" s="4"/>
      <c r="E768" s="5"/>
      <c r="F768" s="1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7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</row>
    <row r="769" spans="1:52" ht="15.75" customHeight="1">
      <c r="A769" s="1"/>
      <c r="B769" s="6"/>
      <c r="C769" s="3"/>
      <c r="D769" s="4"/>
      <c r="E769" s="5"/>
      <c r="F769" s="1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7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</row>
    <row r="770" spans="1:52" ht="15.75" customHeight="1">
      <c r="A770" s="1"/>
      <c r="B770" s="6"/>
      <c r="C770" s="3"/>
      <c r="D770" s="4"/>
      <c r="E770" s="5"/>
      <c r="F770" s="1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7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</row>
    <row r="771" spans="1:52" ht="15.75" customHeight="1">
      <c r="A771" s="1"/>
      <c r="B771" s="6"/>
      <c r="C771" s="3"/>
      <c r="D771" s="4"/>
      <c r="E771" s="5"/>
      <c r="F771" s="1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7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</row>
    <row r="772" spans="1:52" ht="15.75" customHeight="1">
      <c r="A772" s="1"/>
      <c r="B772" s="6"/>
      <c r="C772" s="3"/>
      <c r="D772" s="4"/>
      <c r="E772" s="5"/>
      <c r="F772" s="1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7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</row>
    <row r="773" spans="1:52" ht="15.75" customHeight="1">
      <c r="A773" s="1"/>
      <c r="B773" s="6"/>
      <c r="C773" s="3"/>
      <c r="D773" s="4"/>
      <c r="E773" s="5"/>
      <c r="F773" s="1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7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</row>
    <row r="774" spans="1:52" ht="15.75" customHeight="1">
      <c r="A774" s="1"/>
      <c r="B774" s="6"/>
      <c r="C774" s="3"/>
      <c r="D774" s="4"/>
      <c r="E774" s="5"/>
      <c r="F774" s="1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7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</row>
    <row r="775" spans="1:52" ht="15.75" customHeight="1">
      <c r="A775" s="1"/>
      <c r="B775" s="6"/>
      <c r="C775" s="3"/>
      <c r="D775" s="4"/>
      <c r="E775" s="5"/>
      <c r="F775" s="1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7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</row>
    <row r="776" spans="1:52" ht="15.75" customHeight="1">
      <c r="A776" s="1"/>
      <c r="B776" s="6"/>
      <c r="C776" s="3"/>
      <c r="D776" s="4"/>
      <c r="E776" s="5"/>
      <c r="F776" s="1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7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</row>
    <row r="777" spans="1:52" ht="15.75" customHeight="1">
      <c r="A777" s="1"/>
      <c r="B777" s="6"/>
      <c r="C777" s="3"/>
      <c r="D777" s="4"/>
      <c r="E777" s="5"/>
      <c r="F777" s="1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7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</row>
    <row r="778" spans="1:52" ht="15.75" customHeight="1">
      <c r="A778" s="1"/>
      <c r="B778" s="6"/>
      <c r="C778" s="3"/>
      <c r="D778" s="4"/>
      <c r="E778" s="5"/>
      <c r="F778" s="1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7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</row>
    <row r="779" spans="1:52" ht="15.75" customHeight="1">
      <c r="A779" s="1"/>
      <c r="B779" s="6"/>
      <c r="C779" s="3"/>
      <c r="D779" s="4"/>
      <c r="E779" s="5"/>
      <c r="F779" s="1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7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</row>
    <row r="780" spans="1:52" ht="15.75" customHeight="1">
      <c r="A780" s="1"/>
      <c r="B780" s="6"/>
      <c r="C780" s="3"/>
      <c r="D780" s="4"/>
      <c r="E780" s="5"/>
      <c r="F780" s="1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7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</row>
    <row r="781" spans="1:52" ht="15.75" customHeight="1">
      <c r="A781" s="1"/>
      <c r="B781" s="6"/>
      <c r="C781" s="3"/>
      <c r="D781" s="4"/>
      <c r="E781" s="5"/>
      <c r="F781" s="1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7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</row>
    <row r="782" spans="1:52" ht="15.75" customHeight="1">
      <c r="A782" s="1"/>
      <c r="B782" s="6"/>
      <c r="C782" s="3"/>
      <c r="D782" s="4"/>
      <c r="E782" s="5"/>
      <c r="F782" s="1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7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</row>
    <row r="783" spans="1:52" ht="15.75" customHeight="1">
      <c r="A783" s="1"/>
      <c r="B783" s="6"/>
      <c r="C783" s="3"/>
      <c r="D783" s="4"/>
      <c r="E783" s="5"/>
      <c r="F783" s="1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7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</row>
    <row r="784" spans="1:52" ht="15.75" customHeight="1">
      <c r="A784" s="1"/>
      <c r="B784" s="6"/>
      <c r="C784" s="3"/>
      <c r="D784" s="4"/>
      <c r="E784" s="5"/>
      <c r="F784" s="1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7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</row>
    <row r="785" spans="1:52" ht="15.75" customHeight="1">
      <c r="A785" s="1"/>
      <c r="B785" s="6"/>
      <c r="C785" s="3"/>
      <c r="D785" s="4"/>
      <c r="E785" s="5"/>
      <c r="F785" s="1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7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</row>
    <row r="786" spans="1:52" ht="15.75" customHeight="1">
      <c r="A786" s="1"/>
      <c r="B786" s="6"/>
      <c r="C786" s="3"/>
      <c r="D786" s="4"/>
      <c r="E786" s="5"/>
      <c r="F786" s="1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7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</row>
    <row r="787" spans="1:52" ht="15.75" customHeight="1">
      <c r="A787" s="1"/>
      <c r="B787" s="6"/>
      <c r="C787" s="3"/>
      <c r="D787" s="4"/>
      <c r="E787" s="5"/>
      <c r="F787" s="1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7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</row>
    <row r="788" spans="1:52" ht="15.75" customHeight="1">
      <c r="A788" s="1"/>
      <c r="B788" s="6"/>
      <c r="C788" s="3"/>
      <c r="D788" s="4"/>
      <c r="E788" s="5"/>
      <c r="F788" s="1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7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</row>
    <row r="789" spans="1:52" ht="15.75" customHeight="1">
      <c r="A789" s="1"/>
      <c r="B789" s="6"/>
      <c r="C789" s="3"/>
      <c r="D789" s="4"/>
      <c r="E789" s="5"/>
      <c r="F789" s="1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7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</row>
    <row r="790" spans="1:52" ht="15.75" customHeight="1">
      <c r="A790" s="1"/>
      <c r="B790" s="6"/>
      <c r="C790" s="3"/>
      <c r="D790" s="4"/>
      <c r="E790" s="5"/>
      <c r="F790" s="1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7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</row>
    <row r="791" spans="1:52" ht="15.75" customHeight="1">
      <c r="A791" s="1"/>
      <c r="B791" s="6"/>
      <c r="C791" s="3"/>
      <c r="D791" s="4"/>
      <c r="E791" s="5"/>
      <c r="F791" s="1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7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</row>
    <row r="792" spans="1:52" ht="15.75" customHeight="1">
      <c r="A792" s="1"/>
      <c r="B792" s="6"/>
      <c r="C792" s="3"/>
      <c r="D792" s="4"/>
      <c r="E792" s="5"/>
      <c r="F792" s="1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7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</row>
    <row r="793" spans="1:52" ht="15.75" customHeight="1">
      <c r="A793" s="1"/>
      <c r="B793" s="6"/>
      <c r="C793" s="3"/>
      <c r="D793" s="4"/>
      <c r="E793" s="5"/>
      <c r="F793" s="1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7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</row>
    <row r="794" spans="1:52" ht="15.75" customHeight="1">
      <c r="A794" s="1"/>
      <c r="B794" s="6"/>
      <c r="C794" s="3"/>
      <c r="D794" s="4"/>
      <c r="E794" s="5"/>
      <c r="F794" s="1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7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</row>
    <row r="795" spans="1:52" ht="15.75" customHeight="1">
      <c r="A795" s="1"/>
      <c r="B795" s="6"/>
      <c r="C795" s="3"/>
      <c r="D795" s="4"/>
      <c r="E795" s="5"/>
      <c r="F795" s="1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7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</row>
    <row r="796" spans="1:52" ht="15.75" customHeight="1">
      <c r="A796" s="1"/>
      <c r="B796" s="6"/>
      <c r="C796" s="3"/>
      <c r="D796" s="4"/>
      <c r="E796" s="5"/>
      <c r="F796" s="1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7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</row>
    <row r="797" spans="1:52" ht="15.75" customHeight="1">
      <c r="A797" s="1"/>
      <c r="B797" s="6"/>
      <c r="C797" s="3"/>
      <c r="D797" s="4"/>
      <c r="E797" s="5"/>
      <c r="F797" s="1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7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</row>
    <row r="798" spans="1:52" ht="15.75" customHeight="1">
      <c r="A798" s="1"/>
      <c r="B798" s="6"/>
      <c r="C798" s="3"/>
      <c r="D798" s="4"/>
      <c r="E798" s="5"/>
      <c r="F798" s="1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7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</row>
    <row r="799" spans="1:52" ht="15.75" customHeight="1">
      <c r="A799" s="1"/>
      <c r="B799" s="6"/>
      <c r="C799" s="3"/>
      <c r="D799" s="4"/>
      <c r="E799" s="5"/>
      <c r="F799" s="1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7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</row>
    <row r="800" spans="1:52" ht="15.75" customHeight="1">
      <c r="A800" s="1"/>
      <c r="B800" s="6"/>
      <c r="C800" s="3"/>
      <c r="D800" s="4"/>
      <c r="E800" s="5"/>
      <c r="F800" s="1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7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</row>
    <row r="801" spans="1:52" ht="15.75" customHeight="1">
      <c r="A801" s="1"/>
      <c r="B801" s="6"/>
      <c r="C801" s="3"/>
      <c r="D801" s="4"/>
      <c r="E801" s="5"/>
      <c r="F801" s="1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7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</row>
    <row r="802" spans="1:52" ht="15.75" customHeight="1">
      <c r="A802" s="1"/>
      <c r="B802" s="6"/>
      <c r="C802" s="3"/>
      <c r="D802" s="4"/>
      <c r="E802" s="5"/>
      <c r="F802" s="1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7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</row>
    <row r="803" spans="1:52" ht="15.75" customHeight="1">
      <c r="A803" s="1"/>
      <c r="B803" s="6"/>
      <c r="C803" s="3"/>
      <c r="D803" s="4"/>
      <c r="E803" s="5"/>
      <c r="F803" s="1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7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</row>
    <row r="804" spans="1:52" ht="15.75" customHeight="1">
      <c r="A804" s="1"/>
      <c r="B804" s="6"/>
      <c r="C804" s="3"/>
      <c r="D804" s="4"/>
      <c r="E804" s="5"/>
      <c r="F804" s="1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7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</row>
    <row r="805" spans="1:52" ht="15.75" customHeight="1">
      <c r="A805" s="1"/>
      <c r="B805" s="6"/>
      <c r="C805" s="3"/>
      <c r="D805" s="4"/>
      <c r="E805" s="5"/>
      <c r="F805" s="1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7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</row>
    <row r="806" spans="1:52" ht="15.75" customHeight="1">
      <c r="A806" s="1"/>
      <c r="B806" s="6"/>
      <c r="C806" s="3"/>
      <c r="D806" s="4"/>
      <c r="E806" s="5"/>
      <c r="F806" s="1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7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</row>
    <row r="807" spans="1:52" ht="15.75" customHeight="1">
      <c r="A807" s="1"/>
      <c r="B807" s="6"/>
      <c r="C807" s="3"/>
      <c r="D807" s="4"/>
      <c r="E807" s="5"/>
      <c r="F807" s="1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7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</row>
    <row r="808" spans="1:52" ht="15.75" customHeight="1">
      <c r="A808" s="1"/>
      <c r="B808" s="6"/>
      <c r="C808" s="3"/>
      <c r="D808" s="4"/>
      <c r="E808" s="5"/>
      <c r="F808" s="1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7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</row>
    <row r="809" spans="1:52" ht="15.75" customHeight="1">
      <c r="A809" s="1"/>
      <c r="B809" s="6"/>
      <c r="C809" s="3"/>
      <c r="D809" s="4"/>
      <c r="E809" s="5"/>
      <c r="F809" s="1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7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</row>
    <row r="810" spans="1:52" ht="15.75" customHeight="1">
      <c r="A810" s="1"/>
      <c r="B810" s="6"/>
      <c r="C810" s="3"/>
      <c r="D810" s="4"/>
      <c r="E810" s="5"/>
      <c r="F810" s="1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7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</row>
    <row r="811" spans="1:52" ht="15.75" customHeight="1">
      <c r="A811" s="1"/>
      <c r="B811" s="6"/>
      <c r="C811" s="3"/>
      <c r="D811" s="4"/>
      <c r="E811" s="5"/>
      <c r="F811" s="1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7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</row>
    <row r="812" spans="1:52" ht="15.75" customHeight="1">
      <c r="A812" s="1"/>
      <c r="B812" s="6"/>
      <c r="C812" s="3"/>
      <c r="D812" s="4"/>
      <c r="E812" s="5"/>
      <c r="F812" s="1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7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</row>
    <row r="813" spans="1:52" ht="15.75" customHeight="1">
      <c r="A813" s="1"/>
      <c r="B813" s="6"/>
      <c r="C813" s="3"/>
      <c r="D813" s="4"/>
      <c r="E813" s="5"/>
      <c r="F813" s="1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7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</row>
    <row r="814" spans="1:52" ht="15.75" customHeight="1">
      <c r="A814" s="1"/>
      <c r="B814" s="6"/>
      <c r="C814" s="3"/>
      <c r="D814" s="4"/>
      <c r="E814" s="5"/>
      <c r="F814" s="1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7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</row>
    <row r="815" spans="1:52" ht="15.75" customHeight="1">
      <c r="A815" s="1"/>
      <c r="B815" s="6"/>
      <c r="C815" s="3"/>
      <c r="D815" s="4"/>
      <c r="E815" s="5"/>
      <c r="F815" s="1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7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</row>
    <row r="816" spans="1:52" ht="15.75" customHeight="1">
      <c r="A816" s="1"/>
      <c r="B816" s="6"/>
      <c r="C816" s="3"/>
      <c r="D816" s="4"/>
      <c r="E816" s="5"/>
      <c r="F816" s="1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7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</row>
    <row r="817" spans="1:52" ht="15.75" customHeight="1">
      <c r="A817" s="1"/>
      <c r="B817" s="6"/>
      <c r="C817" s="3"/>
      <c r="D817" s="4"/>
      <c r="E817" s="5"/>
      <c r="F817" s="1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7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</row>
    <row r="818" spans="1:52" ht="15.75" customHeight="1">
      <c r="A818" s="1"/>
      <c r="B818" s="6"/>
      <c r="C818" s="3"/>
      <c r="D818" s="4"/>
      <c r="E818" s="5"/>
      <c r="F818" s="1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7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</row>
    <row r="819" spans="1:52" ht="15.75" customHeight="1">
      <c r="A819" s="1"/>
      <c r="B819" s="6"/>
      <c r="C819" s="3"/>
      <c r="D819" s="4"/>
      <c r="E819" s="5"/>
      <c r="F819" s="1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7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</row>
    <row r="820" spans="1:52" ht="15.75" customHeight="1">
      <c r="A820" s="1"/>
      <c r="B820" s="6"/>
      <c r="C820" s="3"/>
      <c r="D820" s="4"/>
      <c r="E820" s="5"/>
      <c r="F820" s="1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7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</row>
    <row r="821" spans="1:52" ht="15.75" customHeight="1">
      <c r="A821" s="1"/>
      <c r="B821" s="6"/>
      <c r="C821" s="3"/>
      <c r="D821" s="4"/>
      <c r="E821" s="5"/>
      <c r="F821" s="1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7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</row>
    <row r="822" spans="1:52" ht="15.75" customHeight="1">
      <c r="A822" s="1"/>
      <c r="B822" s="6"/>
      <c r="C822" s="3"/>
      <c r="D822" s="4"/>
      <c r="E822" s="5"/>
      <c r="F822" s="1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7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</row>
    <row r="823" spans="1:52" ht="15.75" customHeight="1">
      <c r="A823" s="1"/>
      <c r="B823" s="6"/>
      <c r="C823" s="3"/>
      <c r="D823" s="4"/>
      <c r="E823" s="5"/>
      <c r="F823" s="1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7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</row>
    <row r="824" spans="1:52" ht="15.75" customHeight="1">
      <c r="A824" s="1"/>
      <c r="B824" s="6"/>
      <c r="C824" s="3"/>
      <c r="D824" s="4"/>
      <c r="E824" s="5"/>
      <c r="F824" s="1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7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</row>
    <row r="825" spans="1:52" ht="15.75" customHeight="1">
      <c r="A825" s="1"/>
      <c r="B825" s="6"/>
      <c r="C825" s="3"/>
      <c r="D825" s="4"/>
      <c r="E825" s="5"/>
      <c r="F825" s="1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7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</row>
    <row r="826" spans="1:52" ht="15.75" customHeight="1">
      <c r="A826" s="1"/>
      <c r="B826" s="6"/>
      <c r="C826" s="3"/>
      <c r="D826" s="4"/>
      <c r="E826" s="5"/>
      <c r="F826" s="1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7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</row>
    <row r="827" spans="1:52" ht="15.75" customHeight="1">
      <c r="A827" s="1"/>
      <c r="B827" s="6"/>
      <c r="C827" s="3"/>
      <c r="D827" s="4"/>
      <c r="E827" s="5"/>
      <c r="F827" s="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7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</row>
    <row r="828" spans="1:52" ht="15.75" customHeight="1">
      <c r="A828" s="1"/>
      <c r="B828" s="6"/>
      <c r="C828" s="3"/>
      <c r="D828" s="4"/>
      <c r="E828" s="5"/>
      <c r="F828" s="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7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</row>
    <row r="829" spans="1:52" ht="15.75" customHeight="1">
      <c r="A829" s="1"/>
      <c r="B829" s="6"/>
      <c r="C829" s="3"/>
      <c r="D829" s="4"/>
      <c r="E829" s="5"/>
      <c r="F829" s="1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7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</row>
    <row r="830" spans="1:52" ht="15.75" customHeight="1">
      <c r="A830" s="1"/>
      <c r="B830" s="6"/>
      <c r="C830" s="3"/>
      <c r="D830" s="4"/>
      <c r="E830" s="5"/>
      <c r="F830" s="1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7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</row>
    <row r="831" spans="1:52" ht="15.75" customHeight="1">
      <c r="A831" s="1"/>
      <c r="B831" s="6"/>
      <c r="C831" s="3"/>
      <c r="D831" s="4"/>
      <c r="E831" s="5"/>
      <c r="F831" s="1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7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</row>
    <row r="832" spans="1:52" ht="15.75" customHeight="1">
      <c r="A832" s="1"/>
      <c r="B832" s="6"/>
      <c r="C832" s="3"/>
      <c r="D832" s="4"/>
      <c r="E832" s="5"/>
      <c r="F832" s="1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7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</row>
    <row r="833" spans="1:52" ht="15.75" customHeight="1">
      <c r="A833" s="1"/>
      <c r="B833" s="6"/>
      <c r="C833" s="3"/>
      <c r="D833" s="4"/>
      <c r="E833" s="5"/>
      <c r="F833" s="1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7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</row>
    <row r="834" spans="1:52" ht="15.75" customHeight="1">
      <c r="A834" s="1"/>
      <c r="B834" s="6"/>
      <c r="C834" s="3"/>
      <c r="D834" s="4"/>
      <c r="E834" s="5"/>
      <c r="F834" s="1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7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</row>
    <row r="835" spans="1:52" ht="15.75" customHeight="1">
      <c r="A835" s="1"/>
      <c r="B835" s="6"/>
      <c r="C835" s="3"/>
      <c r="D835" s="4"/>
      <c r="E835" s="5"/>
      <c r="F835" s="1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7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</row>
    <row r="836" spans="1:52" ht="15.75" customHeight="1">
      <c r="A836" s="1"/>
      <c r="B836" s="6"/>
      <c r="C836" s="3"/>
      <c r="D836" s="4"/>
      <c r="E836" s="5"/>
      <c r="F836" s="1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7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</row>
    <row r="837" spans="1:52" ht="15.75" customHeight="1">
      <c r="A837" s="1"/>
      <c r="B837" s="6"/>
      <c r="C837" s="3"/>
      <c r="D837" s="4"/>
      <c r="E837" s="5"/>
      <c r="F837" s="1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7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</row>
    <row r="838" spans="1:52" ht="15.75" customHeight="1">
      <c r="A838" s="1"/>
      <c r="B838" s="6"/>
      <c r="C838" s="3"/>
      <c r="D838" s="4"/>
      <c r="E838" s="5"/>
      <c r="F838" s="1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7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</row>
    <row r="839" spans="1:52" ht="15.75" customHeight="1">
      <c r="A839" s="1"/>
      <c r="B839" s="6"/>
      <c r="C839" s="3"/>
      <c r="D839" s="4"/>
      <c r="E839" s="5"/>
      <c r="F839" s="1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7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</row>
    <row r="840" spans="1:52" ht="15.75" customHeight="1">
      <c r="A840" s="1"/>
      <c r="B840" s="6"/>
      <c r="C840" s="3"/>
      <c r="D840" s="4"/>
      <c r="E840" s="5"/>
      <c r="F840" s="1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7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</row>
    <row r="841" spans="1:52" ht="15.75" customHeight="1">
      <c r="A841" s="1"/>
      <c r="B841" s="6"/>
      <c r="C841" s="3"/>
      <c r="D841" s="4"/>
      <c r="E841" s="5"/>
      <c r="F841" s="1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7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</row>
    <row r="842" spans="1:52" ht="15.75" customHeight="1">
      <c r="A842" s="1"/>
      <c r="B842" s="6"/>
      <c r="C842" s="3"/>
      <c r="D842" s="4"/>
      <c r="E842" s="5"/>
      <c r="F842" s="1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7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</row>
    <row r="843" spans="1:52" ht="15.75" customHeight="1">
      <c r="A843" s="1"/>
      <c r="B843" s="6"/>
      <c r="C843" s="3"/>
      <c r="D843" s="4"/>
      <c r="E843" s="5"/>
      <c r="F843" s="1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7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</row>
    <row r="844" spans="1:52" ht="15.75" customHeight="1">
      <c r="A844" s="1"/>
      <c r="B844" s="6"/>
      <c r="C844" s="3"/>
      <c r="D844" s="4"/>
      <c r="E844" s="5"/>
      <c r="F844" s="1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7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</row>
    <row r="845" spans="1:52" ht="15.75" customHeight="1">
      <c r="A845" s="1"/>
      <c r="B845" s="6"/>
      <c r="C845" s="3"/>
      <c r="D845" s="4"/>
      <c r="E845" s="5"/>
      <c r="F845" s="1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7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</row>
    <row r="846" spans="1:52" ht="15.75" customHeight="1">
      <c r="A846" s="1"/>
      <c r="B846" s="6"/>
      <c r="C846" s="3"/>
      <c r="D846" s="4"/>
      <c r="E846" s="5"/>
      <c r="F846" s="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7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</row>
    <row r="847" spans="1:52" ht="15.75" customHeight="1">
      <c r="A847" s="1"/>
      <c r="B847" s="6"/>
      <c r="C847" s="3"/>
      <c r="D847" s="4"/>
      <c r="E847" s="5"/>
      <c r="F847" s="1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7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</row>
    <row r="848" spans="1:52" ht="15.75" customHeight="1">
      <c r="A848" s="1"/>
      <c r="B848" s="6"/>
      <c r="C848" s="3"/>
      <c r="D848" s="4"/>
      <c r="E848" s="5"/>
      <c r="F848" s="1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7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</row>
    <row r="849" spans="1:52" ht="15.75" customHeight="1">
      <c r="A849" s="1"/>
      <c r="B849" s="6"/>
      <c r="C849" s="3"/>
      <c r="D849" s="4"/>
      <c r="E849" s="5"/>
      <c r="F849" s="1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7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</row>
    <row r="850" spans="1:52" ht="15.75" customHeight="1">
      <c r="A850" s="1"/>
      <c r="B850" s="6"/>
      <c r="C850" s="3"/>
      <c r="D850" s="4"/>
      <c r="E850" s="5"/>
      <c r="F850" s="1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7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</row>
    <row r="851" spans="1:52" ht="15.75" customHeight="1">
      <c r="A851" s="1"/>
      <c r="B851" s="6"/>
      <c r="C851" s="3"/>
      <c r="D851" s="4"/>
      <c r="E851" s="5"/>
      <c r="F851" s="1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7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</row>
    <row r="852" spans="1:52" ht="15.75" customHeight="1">
      <c r="A852" s="1"/>
      <c r="B852" s="6"/>
      <c r="C852" s="3"/>
      <c r="D852" s="4"/>
      <c r="E852" s="5"/>
      <c r="F852" s="1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7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</row>
    <row r="853" spans="1:52" ht="15.75" customHeight="1">
      <c r="A853" s="1"/>
      <c r="B853" s="6"/>
      <c r="C853" s="3"/>
      <c r="D853" s="4"/>
      <c r="E853" s="5"/>
      <c r="F853" s="1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7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</row>
    <row r="854" spans="1:52" ht="15.75" customHeight="1">
      <c r="A854" s="1"/>
      <c r="B854" s="6"/>
      <c r="C854" s="3"/>
      <c r="D854" s="4"/>
      <c r="E854" s="5"/>
      <c r="F854" s="1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7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</row>
    <row r="855" spans="1:52" ht="15.75" customHeight="1">
      <c r="A855" s="1"/>
      <c r="B855" s="6"/>
      <c r="C855" s="3"/>
      <c r="D855" s="4"/>
      <c r="E855" s="5"/>
      <c r="F855" s="1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7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</row>
    <row r="856" spans="1:52" ht="15.75" customHeight="1">
      <c r="A856" s="1"/>
      <c r="B856" s="6"/>
      <c r="C856" s="3"/>
      <c r="D856" s="4"/>
      <c r="E856" s="5"/>
      <c r="F856" s="1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7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</row>
    <row r="857" spans="1:52" ht="15.75" customHeight="1">
      <c r="A857" s="1"/>
      <c r="B857" s="6"/>
      <c r="C857" s="3"/>
      <c r="D857" s="4"/>
      <c r="E857" s="5"/>
      <c r="F857" s="1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7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</row>
    <row r="858" spans="1:52" ht="15.75" customHeight="1">
      <c r="A858" s="1"/>
      <c r="B858" s="6"/>
      <c r="C858" s="3"/>
      <c r="D858" s="4"/>
      <c r="E858" s="5"/>
      <c r="F858" s="1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7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</row>
    <row r="859" spans="1:52" ht="15.75" customHeight="1">
      <c r="A859" s="1"/>
      <c r="B859" s="6"/>
      <c r="C859" s="3"/>
      <c r="D859" s="4"/>
      <c r="E859" s="5"/>
      <c r="F859" s="1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7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</row>
    <row r="860" spans="1:52" ht="15.75" customHeight="1">
      <c r="A860" s="1"/>
      <c r="B860" s="6"/>
      <c r="C860" s="3"/>
      <c r="D860" s="4"/>
      <c r="E860" s="5"/>
      <c r="F860" s="1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7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</row>
    <row r="861" spans="1:52" ht="15.75" customHeight="1">
      <c r="A861" s="1"/>
      <c r="B861" s="6"/>
      <c r="C861" s="3"/>
      <c r="D861" s="4"/>
      <c r="E861" s="5"/>
      <c r="F861" s="1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7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</row>
    <row r="862" spans="1:52" ht="15.75" customHeight="1">
      <c r="A862" s="1"/>
      <c r="B862" s="6"/>
      <c r="C862" s="3"/>
      <c r="D862" s="4"/>
      <c r="E862" s="5"/>
      <c r="F862" s="1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7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</row>
    <row r="863" spans="1:52" ht="15.75" customHeight="1">
      <c r="A863" s="1"/>
      <c r="B863" s="6"/>
      <c r="C863" s="3"/>
      <c r="D863" s="4"/>
      <c r="E863" s="5"/>
      <c r="F863" s="1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7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</row>
    <row r="864" spans="1:52" ht="15.75" customHeight="1">
      <c r="A864" s="1"/>
      <c r="B864" s="6"/>
      <c r="C864" s="3"/>
      <c r="D864" s="4"/>
      <c r="E864" s="5"/>
      <c r="F864" s="1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7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</row>
    <row r="865" spans="1:52" ht="15.75" customHeight="1">
      <c r="A865" s="1"/>
      <c r="B865" s="6"/>
      <c r="C865" s="3"/>
      <c r="D865" s="4"/>
      <c r="E865" s="5"/>
      <c r="F865" s="1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7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</row>
    <row r="866" spans="1:52" ht="15.75" customHeight="1">
      <c r="A866" s="1"/>
      <c r="B866" s="6"/>
      <c r="C866" s="3"/>
      <c r="D866" s="4"/>
      <c r="E866" s="5"/>
      <c r="F866" s="1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7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</row>
    <row r="867" spans="1:52" ht="15.75" customHeight="1">
      <c r="A867" s="1"/>
      <c r="B867" s="6"/>
      <c r="C867" s="3"/>
      <c r="D867" s="4"/>
      <c r="E867" s="5"/>
      <c r="F867" s="1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7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</row>
    <row r="868" spans="1:52" ht="15.75" customHeight="1">
      <c r="A868" s="1"/>
      <c r="B868" s="6"/>
      <c r="C868" s="3"/>
      <c r="D868" s="4"/>
      <c r="E868" s="5"/>
      <c r="F868" s="1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7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</row>
    <row r="869" spans="1:52" ht="15.75" customHeight="1">
      <c r="A869" s="1"/>
      <c r="B869" s="6"/>
      <c r="C869" s="3"/>
      <c r="D869" s="4"/>
      <c r="E869" s="5"/>
      <c r="F869" s="1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7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</row>
    <row r="870" spans="1:52" ht="15.75" customHeight="1">
      <c r="A870" s="1"/>
      <c r="B870" s="6"/>
      <c r="C870" s="3"/>
      <c r="D870" s="4"/>
      <c r="E870" s="5"/>
      <c r="F870" s="1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7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</row>
    <row r="871" spans="1:52" ht="15.75" customHeight="1">
      <c r="A871" s="1"/>
      <c r="B871" s="6"/>
      <c r="C871" s="3"/>
      <c r="D871" s="4"/>
      <c r="E871" s="5"/>
      <c r="F871" s="1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7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</row>
    <row r="872" spans="1:52" ht="15.75" customHeight="1">
      <c r="A872" s="1"/>
      <c r="B872" s="6"/>
      <c r="C872" s="3"/>
      <c r="D872" s="4"/>
      <c r="E872" s="5"/>
      <c r="F872" s="1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7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</row>
    <row r="873" spans="1:52" ht="15.75" customHeight="1">
      <c r="A873" s="1"/>
      <c r="B873" s="6"/>
      <c r="C873" s="3"/>
      <c r="D873" s="4"/>
      <c r="E873" s="5"/>
      <c r="F873" s="1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7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</row>
    <row r="874" spans="1:52" ht="15.75" customHeight="1">
      <c r="A874" s="1"/>
      <c r="B874" s="6"/>
      <c r="C874" s="3"/>
      <c r="D874" s="4"/>
      <c r="E874" s="5"/>
      <c r="F874" s="1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7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</row>
    <row r="875" spans="1:52" ht="15.75" customHeight="1">
      <c r="A875" s="1"/>
      <c r="B875" s="6"/>
      <c r="C875" s="3"/>
      <c r="D875" s="4"/>
      <c r="E875" s="5"/>
      <c r="F875" s="1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7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</row>
    <row r="876" spans="1:52" ht="15.75" customHeight="1">
      <c r="A876" s="1"/>
      <c r="B876" s="6"/>
      <c r="C876" s="3"/>
      <c r="D876" s="4"/>
      <c r="E876" s="5"/>
      <c r="F876" s="1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7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</row>
    <row r="877" spans="1:52" ht="15.75" customHeight="1">
      <c r="A877" s="1"/>
      <c r="B877" s="6"/>
      <c r="C877" s="3"/>
      <c r="D877" s="4"/>
      <c r="E877" s="5"/>
      <c r="F877" s="1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7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</row>
    <row r="878" spans="1:52" ht="15.75" customHeight="1">
      <c r="A878" s="1"/>
      <c r="B878" s="6"/>
      <c r="C878" s="3"/>
      <c r="D878" s="4"/>
      <c r="E878" s="5"/>
      <c r="F878" s="1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7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</row>
    <row r="879" spans="1:52" ht="15.75" customHeight="1">
      <c r="A879" s="1"/>
      <c r="B879" s="6"/>
      <c r="C879" s="3"/>
      <c r="D879" s="4"/>
      <c r="E879" s="5"/>
      <c r="F879" s="1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7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</row>
    <row r="880" spans="1:52" ht="15.75" customHeight="1">
      <c r="A880" s="1"/>
      <c r="B880" s="6"/>
      <c r="C880" s="3"/>
      <c r="D880" s="4"/>
      <c r="E880" s="5"/>
      <c r="F880" s="1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7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</row>
    <row r="881" spans="1:52" ht="15.75" customHeight="1">
      <c r="A881" s="1"/>
      <c r="B881" s="6"/>
      <c r="C881" s="3"/>
      <c r="D881" s="4"/>
      <c r="E881" s="5"/>
      <c r="F881" s="1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7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</row>
    <row r="882" spans="1:52" ht="15.75" customHeight="1">
      <c r="A882" s="1"/>
      <c r="B882" s="6"/>
      <c r="C882" s="3"/>
      <c r="D882" s="4"/>
      <c r="E882" s="5"/>
      <c r="F882" s="1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7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</row>
    <row r="883" spans="1:52" ht="15.75" customHeight="1">
      <c r="A883" s="1"/>
      <c r="B883" s="6"/>
      <c r="C883" s="3"/>
      <c r="D883" s="4"/>
      <c r="E883" s="5"/>
      <c r="F883" s="1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7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</row>
    <row r="884" spans="1:52" ht="15.75" customHeight="1">
      <c r="A884" s="1"/>
      <c r="B884" s="6"/>
      <c r="C884" s="3"/>
      <c r="D884" s="4"/>
      <c r="E884" s="5"/>
      <c r="F884" s="1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7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</row>
    <row r="885" spans="1:52" ht="15.75" customHeight="1">
      <c r="A885" s="1"/>
      <c r="B885" s="6"/>
      <c r="C885" s="3"/>
      <c r="D885" s="4"/>
      <c r="E885" s="5"/>
      <c r="F885" s="1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7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</row>
    <row r="886" spans="1:52" ht="15.75" customHeight="1">
      <c r="A886" s="1"/>
      <c r="B886" s="6"/>
      <c r="C886" s="3"/>
      <c r="D886" s="4"/>
      <c r="E886" s="5"/>
      <c r="F886" s="1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7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</row>
    <row r="887" spans="1:52" ht="15.75" customHeight="1">
      <c r="A887" s="1"/>
      <c r="B887" s="6"/>
      <c r="C887" s="3"/>
      <c r="D887" s="4"/>
      <c r="E887" s="5"/>
      <c r="F887" s="1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7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</row>
    <row r="888" spans="1:52" ht="15.75" customHeight="1">
      <c r="A888" s="1"/>
      <c r="B888" s="6"/>
      <c r="C888" s="3"/>
      <c r="D888" s="4"/>
      <c r="E888" s="5"/>
      <c r="F888" s="1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7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</row>
    <row r="889" spans="1:52" ht="15.75" customHeight="1">
      <c r="A889" s="1"/>
      <c r="B889" s="6"/>
      <c r="C889" s="3"/>
      <c r="D889" s="4"/>
      <c r="E889" s="5"/>
      <c r="F889" s="1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7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</row>
    <row r="890" spans="1:52" ht="15.75" customHeight="1">
      <c r="A890" s="1"/>
      <c r="B890" s="6"/>
      <c r="C890" s="3"/>
      <c r="D890" s="4"/>
      <c r="E890" s="5"/>
      <c r="F890" s="1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7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</row>
    <row r="891" spans="1:52" ht="15.75" customHeight="1">
      <c r="A891" s="1"/>
      <c r="B891" s="6"/>
      <c r="C891" s="3"/>
      <c r="D891" s="4"/>
      <c r="E891" s="5"/>
      <c r="F891" s="1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7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</row>
    <row r="892" spans="1:52" ht="15.75" customHeight="1">
      <c r="A892" s="1"/>
      <c r="B892" s="6"/>
      <c r="C892" s="3"/>
      <c r="D892" s="4"/>
      <c r="E892" s="5"/>
      <c r="F892" s="1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7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</row>
    <row r="893" spans="1:52" ht="15.75" customHeight="1">
      <c r="A893" s="1"/>
      <c r="B893" s="6"/>
      <c r="C893" s="3"/>
      <c r="D893" s="4"/>
      <c r="E893" s="5"/>
      <c r="F893" s="1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7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</row>
    <row r="894" spans="1:52" ht="15.75" customHeight="1">
      <c r="A894" s="1"/>
      <c r="B894" s="6"/>
      <c r="C894" s="3"/>
      <c r="D894" s="4"/>
      <c r="E894" s="5"/>
      <c r="F894" s="1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7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</row>
    <row r="895" spans="1:52" ht="15.75" customHeight="1">
      <c r="A895" s="1"/>
      <c r="B895" s="6"/>
      <c r="C895" s="3"/>
      <c r="D895" s="4"/>
      <c r="E895" s="5"/>
      <c r="F895" s="1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7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</row>
    <row r="896" spans="1:52" ht="15.75" customHeight="1">
      <c r="A896" s="1"/>
      <c r="B896" s="6"/>
      <c r="C896" s="3"/>
      <c r="D896" s="4"/>
      <c r="E896" s="5"/>
      <c r="F896" s="1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7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</row>
    <row r="897" spans="1:52" ht="15.75" customHeight="1">
      <c r="A897" s="1"/>
      <c r="B897" s="6"/>
      <c r="C897" s="3"/>
      <c r="D897" s="4"/>
      <c r="E897" s="5"/>
      <c r="F897" s="1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7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</row>
    <row r="898" spans="1:52" ht="15.75" customHeight="1">
      <c r="A898" s="1"/>
      <c r="B898" s="6"/>
      <c r="C898" s="3"/>
      <c r="D898" s="4"/>
      <c r="E898" s="5"/>
      <c r="F898" s="1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7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</row>
    <row r="899" spans="1:52" ht="15.75" customHeight="1">
      <c r="A899" s="1"/>
      <c r="B899" s="6"/>
      <c r="C899" s="3"/>
      <c r="D899" s="4"/>
      <c r="E899" s="5"/>
      <c r="F899" s="1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7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</row>
    <row r="900" spans="1:52" ht="15.75" customHeight="1">
      <c r="A900" s="1"/>
      <c r="B900" s="6"/>
      <c r="C900" s="3"/>
      <c r="D900" s="4"/>
      <c r="E900" s="5"/>
      <c r="F900" s="1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7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</row>
    <row r="901" spans="1:52" ht="15.75" customHeight="1">
      <c r="A901" s="1"/>
      <c r="B901" s="6"/>
      <c r="C901" s="3"/>
      <c r="D901" s="4"/>
      <c r="E901" s="5"/>
      <c r="F901" s="1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7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</row>
    <row r="902" spans="1:52" ht="15.75" customHeight="1">
      <c r="A902" s="1"/>
      <c r="B902" s="6"/>
      <c r="C902" s="3"/>
      <c r="D902" s="4"/>
      <c r="E902" s="5"/>
      <c r="F902" s="1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7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</row>
    <row r="903" spans="1:52" ht="15.75" customHeight="1">
      <c r="A903" s="1"/>
      <c r="B903" s="6"/>
      <c r="C903" s="3"/>
      <c r="D903" s="4"/>
      <c r="E903" s="5"/>
      <c r="F903" s="1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7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</row>
    <row r="904" spans="1:52" ht="15.75" customHeight="1">
      <c r="A904" s="1"/>
      <c r="B904" s="6"/>
      <c r="C904" s="3"/>
      <c r="D904" s="4"/>
      <c r="E904" s="5"/>
      <c r="F904" s="1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7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</row>
    <row r="905" spans="1:52" ht="15.75" customHeight="1">
      <c r="A905" s="1"/>
      <c r="B905" s="6"/>
      <c r="C905" s="3"/>
      <c r="D905" s="4"/>
      <c r="E905" s="5"/>
      <c r="F905" s="1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7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</row>
    <row r="906" spans="1:52" ht="15.75" customHeight="1">
      <c r="A906" s="1"/>
      <c r="B906" s="6"/>
      <c r="C906" s="3"/>
      <c r="D906" s="4"/>
      <c r="E906" s="5"/>
      <c r="F906" s="1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7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</row>
    <row r="907" spans="1:52" ht="15.75" customHeight="1">
      <c r="A907" s="1"/>
      <c r="B907" s="6"/>
      <c r="C907" s="3"/>
      <c r="D907" s="4"/>
      <c r="E907" s="5"/>
      <c r="F907" s="1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7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</row>
    <row r="908" spans="1:52" ht="15.75" customHeight="1">
      <c r="A908" s="1"/>
      <c r="B908" s="6"/>
      <c r="C908" s="3"/>
      <c r="D908" s="4"/>
      <c r="E908" s="5"/>
      <c r="F908" s="1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7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</row>
    <row r="909" spans="1:52" ht="15.75" customHeight="1">
      <c r="A909" s="1"/>
      <c r="B909" s="6"/>
      <c r="C909" s="3"/>
      <c r="D909" s="4"/>
      <c r="E909" s="5"/>
      <c r="F909" s="1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7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</row>
    <row r="910" spans="1:52" ht="15.75" customHeight="1">
      <c r="A910" s="1"/>
      <c r="B910" s="6"/>
      <c r="C910" s="3"/>
      <c r="D910" s="4"/>
      <c r="E910" s="5"/>
      <c r="F910" s="1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7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</row>
    <row r="911" spans="1:52" ht="15.75" customHeight="1">
      <c r="A911" s="1"/>
      <c r="B911" s="6"/>
      <c r="C911" s="3"/>
      <c r="D911" s="4"/>
      <c r="E911" s="5"/>
      <c r="F911" s="1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7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</row>
    <row r="912" spans="1:52" ht="15.75" customHeight="1">
      <c r="A912" s="1"/>
      <c r="B912" s="6"/>
      <c r="C912" s="3"/>
      <c r="D912" s="4"/>
      <c r="E912" s="5"/>
      <c r="F912" s="1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7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</row>
    <row r="913" spans="1:52" ht="15.75" customHeight="1">
      <c r="A913" s="1"/>
      <c r="B913" s="6"/>
      <c r="C913" s="3"/>
      <c r="D913" s="4"/>
      <c r="E913" s="5"/>
      <c r="F913" s="1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7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</row>
    <row r="914" spans="1:52" ht="15.75" customHeight="1">
      <c r="A914" s="1"/>
      <c r="B914" s="6"/>
      <c r="C914" s="3"/>
      <c r="D914" s="4"/>
      <c r="E914" s="5"/>
      <c r="F914" s="1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7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</row>
    <row r="915" spans="1:52" ht="15.75" customHeight="1">
      <c r="A915" s="1"/>
      <c r="B915" s="6"/>
      <c r="C915" s="3"/>
      <c r="D915" s="4"/>
      <c r="E915" s="5"/>
      <c r="F915" s="1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7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</row>
    <row r="916" spans="1:52" ht="15.75" customHeight="1">
      <c r="A916" s="1"/>
      <c r="B916" s="6"/>
      <c r="C916" s="3"/>
      <c r="D916" s="4"/>
      <c r="E916" s="5"/>
      <c r="F916" s="1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7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</row>
    <row r="917" spans="1:52" ht="15.75" customHeight="1">
      <c r="A917" s="1"/>
      <c r="B917" s="6"/>
      <c r="C917" s="3"/>
      <c r="D917" s="4"/>
      <c r="E917" s="5"/>
      <c r="F917" s="1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7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</row>
    <row r="918" spans="1:52" ht="15.75" customHeight="1">
      <c r="A918" s="1"/>
      <c r="B918" s="6"/>
      <c r="C918" s="3"/>
      <c r="D918" s="4"/>
      <c r="E918" s="5"/>
      <c r="F918" s="1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7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</row>
    <row r="919" spans="1:52" ht="15.75" customHeight="1">
      <c r="A919" s="1"/>
      <c r="B919" s="6"/>
      <c r="C919" s="3"/>
      <c r="D919" s="4"/>
      <c r="E919" s="5"/>
      <c r="F919" s="1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7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</row>
    <row r="920" spans="1:52" ht="15.75" customHeight="1">
      <c r="A920" s="1"/>
      <c r="B920" s="6"/>
      <c r="C920" s="3"/>
      <c r="D920" s="4"/>
      <c r="E920" s="5"/>
      <c r="F920" s="1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7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</row>
    <row r="921" spans="1:52" ht="15.75" customHeight="1">
      <c r="A921" s="1"/>
      <c r="B921" s="6"/>
      <c r="C921" s="3"/>
      <c r="D921" s="4"/>
      <c r="E921" s="5"/>
      <c r="F921" s="1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7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</row>
    <row r="922" spans="1:52" ht="15.75" customHeight="1">
      <c r="A922" s="1"/>
      <c r="B922" s="6"/>
      <c r="C922" s="3"/>
      <c r="D922" s="4"/>
      <c r="E922" s="5"/>
      <c r="F922" s="1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7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</row>
    <row r="923" spans="1:52" ht="15.75" customHeight="1">
      <c r="A923" s="1"/>
      <c r="B923" s="6"/>
      <c r="C923" s="3"/>
      <c r="D923" s="4"/>
      <c r="E923" s="5"/>
      <c r="F923" s="1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7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</row>
    <row r="924" spans="1:52" ht="15.75" customHeight="1">
      <c r="A924" s="1"/>
      <c r="B924" s="6"/>
      <c r="C924" s="3"/>
      <c r="D924" s="4"/>
      <c r="E924" s="5"/>
      <c r="F924" s="1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7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</row>
    <row r="925" spans="1:52" ht="15.75" customHeight="1">
      <c r="A925" s="1"/>
      <c r="B925" s="6"/>
      <c r="C925" s="3"/>
      <c r="D925" s="4"/>
      <c r="E925" s="5"/>
      <c r="F925" s="1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7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</row>
    <row r="926" spans="1:52" ht="15.75" customHeight="1">
      <c r="A926" s="1"/>
      <c r="B926" s="6"/>
      <c r="C926" s="3"/>
      <c r="D926" s="4"/>
      <c r="E926" s="5"/>
      <c r="F926" s="1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7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</row>
    <row r="927" spans="1:52" ht="15.75" customHeight="1">
      <c r="A927" s="1"/>
      <c r="B927" s="6"/>
      <c r="C927" s="3"/>
      <c r="D927" s="4"/>
      <c r="E927" s="5"/>
      <c r="F927" s="1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7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</row>
    <row r="928" spans="1:52" ht="15.75" customHeight="1">
      <c r="A928" s="1"/>
      <c r="B928" s="6"/>
      <c r="C928" s="3"/>
      <c r="D928" s="4"/>
      <c r="E928" s="5"/>
      <c r="F928" s="1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7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</row>
    <row r="929" spans="1:52" ht="15.75" customHeight="1">
      <c r="A929" s="1"/>
      <c r="B929" s="6"/>
      <c r="C929" s="3"/>
      <c r="D929" s="4"/>
      <c r="E929" s="5"/>
      <c r="F929" s="1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7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</row>
    <row r="930" spans="1:52" ht="15.75" customHeight="1">
      <c r="A930" s="1"/>
      <c r="B930" s="6"/>
      <c r="C930" s="3"/>
      <c r="D930" s="4"/>
      <c r="E930" s="5"/>
      <c r="F930" s="1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7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</row>
    <row r="931" spans="1:52" ht="15.75" customHeight="1">
      <c r="A931" s="1"/>
      <c r="B931" s="6"/>
      <c r="C931" s="3"/>
      <c r="D931" s="4"/>
      <c r="E931" s="5"/>
      <c r="F931" s="1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7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</row>
    <row r="932" spans="1:52" ht="15.75" customHeight="1">
      <c r="A932" s="1"/>
      <c r="B932" s="6"/>
      <c r="C932" s="3"/>
      <c r="D932" s="4"/>
      <c r="E932" s="5"/>
      <c r="F932" s="1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7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</row>
    <row r="933" spans="1:52" ht="15.75" customHeight="1">
      <c r="A933" s="1"/>
      <c r="B933" s="6"/>
      <c r="C933" s="3"/>
      <c r="D933" s="4"/>
      <c r="E933" s="5"/>
      <c r="F933" s="1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7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</row>
    <row r="934" spans="1:52" ht="15.75" customHeight="1">
      <c r="A934" s="1"/>
      <c r="B934" s="6"/>
      <c r="C934" s="3"/>
      <c r="D934" s="4"/>
      <c r="E934" s="5"/>
      <c r="F934" s="1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7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</row>
    <row r="935" spans="1:52" ht="15.75" customHeight="1">
      <c r="A935" s="1"/>
      <c r="B935" s="6"/>
      <c r="C935" s="3"/>
      <c r="D935" s="4"/>
      <c r="E935" s="5"/>
      <c r="F935" s="1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7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</row>
    <row r="936" spans="1:52" ht="15.75" customHeight="1">
      <c r="A936" s="1"/>
      <c r="B936" s="6"/>
      <c r="C936" s="3"/>
      <c r="D936" s="4"/>
      <c r="E936" s="5"/>
      <c r="F936" s="1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7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</row>
    <row r="937" spans="1:52" ht="15.75" customHeight="1">
      <c r="A937" s="1"/>
      <c r="B937" s="6"/>
      <c r="C937" s="3"/>
      <c r="D937" s="4"/>
      <c r="E937" s="5"/>
      <c r="F937" s="1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7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</row>
    <row r="938" spans="1:52" ht="15.75" customHeight="1">
      <c r="A938" s="1"/>
      <c r="B938" s="6"/>
      <c r="C938" s="3"/>
      <c r="D938" s="4"/>
      <c r="E938" s="5"/>
      <c r="F938" s="1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7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</row>
    <row r="939" spans="1:52" ht="15.75" customHeight="1">
      <c r="A939" s="1"/>
      <c r="B939" s="6"/>
      <c r="C939" s="3"/>
      <c r="D939" s="4"/>
      <c r="E939" s="5"/>
      <c r="F939" s="1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7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</row>
    <row r="940" spans="1:52" ht="15.75" customHeight="1">
      <c r="A940" s="1"/>
      <c r="B940" s="6"/>
      <c r="C940" s="3"/>
      <c r="D940" s="4"/>
      <c r="E940" s="5"/>
      <c r="F940" s="1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7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</row>
    <row r="941" spans="1:52" ht="15.75" customHeight="1">
      <c r="A941" s="1"/>
      <c r="B941" s="6"/>
      <c r="C941" s="3"/>
      <c r="D941" s="4"/>
      <c r="E941" s="5"/>
      <c r="F941" s="1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7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</row>
    <row r="942" spans="1:52" ht="15.75" customHeight="1">
      <c r="A942" s="1"/>
      <c r="B942" s="6"/>
      <c r="C942" s="3"/>
      <c r="D942" s="4"/>
      <c r="E942" s="5"/>
      <c r="F942" s="1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7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</row>
    <row r="943" spans="1:52" ht="15.75" customHeight="1">
      <c r="A943" s="1"/>
      <c r="B943" s="6"/>
      <c r="C943" s="3"/>
      <c r="D943" s="4"/>
      <c r="E943" s="5"/>
      <c r="F943" s="1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7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</row>
    <row r="944" spans="1:52" ht="15.75" customHeight="1">
      <c r="A944" s="1"/>
      <c r="B944" s="6"/>
      <c r="C944" s="3"/>
      <c r="D944" s="4"/>
      <c r="E944" s="5"/>
      <c r="F944" s="1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7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</row>
    <row r="945" spans="1:52" ht="15.75" customHeight="1">
      <c r="A945" s="1"/>
      <c r="B945" s="6"/>
      <c r="C945" s="3"/>
      <c r="D945" s="4"/>
      <c r="E945" s="5"/>
      <c r="F945" s="1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7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</row>
    <row r="946" spans="1:52" ht="15.75" customHeight="1">
      <c r="A946" s="1"/>
      <c r="B946" s="6"/>
      <c r="C946" s="3"/>
      <c r="D946" s="4"/>
      <c r="E946" s="5"/>
      <c r="F946" s="1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7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</row>
    <row r="947" spans="1:52" ht="15.75" customHeight="1">
      <c r="A947" s="1"/>
      <c r="B947" s="6"/>
      <c r="C947" s="3"/>
      <c r="D947" s="4"/>
      <c r="E947" s="5"/>
      <c r="F947" s="1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7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</row>
    <row r="948" spans="1:52" ht="15.75" customHeight="1">
      <c r="A948" s="1"/>
      <c r="B948" s="6"/>
      <c r="C948" s="3"/>
      <c r="D948" s="4"/>
      <c r="E948" s="5"/>
      <c r="F948" s="1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7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</row>
    <row r="949" spans="1:52" ht="15.75" customHeight="1">
      <c r="A949" s="1"/>
      <c r="B949" s="6"/>
      <c r="C949" s="3"/>
      <c r="D949" s="4"/>
      <c r="E949" s="5"/>
      <c r="F949" s="1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7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</row>
    <row r="950" spans="1:52" ht="15.75" customHeight="1">
      <c r="A950" s="1"/>
      <c r="B950" s="6"/>
      <c r="C950" s="3"/>
      <c r="D950" s="4"/>
      <c r="E950" s="5"/>
      <c r="F950" s="1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7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</row>
    <row r="951" spans="1:52" ht="15.75" customHeight="1">
      <c r="A951" s="1"/>
      <c r="B951" s="6"/>
      <c r="C951" s="3"/>
      <c r="D951" s="4"/>
      <c r="E951" s="5"/>
      <c r="F951" s="1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7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</row>
    <row r="952" spans="1:52" ht="15.75" customHeight="1">
      <c r="A952" s="1"/>
      <c r="B952" s="6"/>
      <c r="C952" s="3"/>
      <c r="D952" s="4"/>
      <c r="E952" s="5"/>
      <c r="F952" s="1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7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</row>
    <row r="953" spans="1:52" ht="15.75" customHeight="1">
      <c r="A953" s="1"/>
      <c r="B953" s="6"/>
      <c r="C953" s="3"/>
      <c r="D953" s="4"/>
      <c r="E953" s="5"/>
      <c r="F953" s="1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7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</row>
    <row r="954" spans="1:52" ht="15.75" customHeight="1">
      <c r="A954" s="1"/>
      <c r="B954" s="6"/>
      <c r="C954" s="3"/>
      <c r="D954" s="4"/>
      <c r="E954" s="5"/>
      <c r="F954" s="1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7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</row>
    <row r="955" spans="1:52" ht="15.75" customHeight="1">
      <c r="A955" s="1"/>
      <c r="B955" s="6"/>
      <c r="C955" s="3"/>
      <c r="D955" s="4"/>
      <c r="E955" s="5"/>
      <c r="F955" s="1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7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</row>
    <row r="956" spans="1:52" ht="15.75" customHeight="1">
      <c r="A956" s="1"/>
      <c r="B956" s="6"/>
      <c r="C956" s="3"/>
      <c r="D956" s="4"/>
      <c r="E956" s="5"/>
      <c r="F956" s="1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7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</row>
    <row r="957" spans="1:52" ht="15.75" customHeight="1">
      <c r="A957" s="1"/>
      <c r="B957" s="6"/>
      <c r="C957" s="3"/>
      <c r="D957" s="4"/>
      <c r="E957" s="5"/>
      <c r="F957" s="1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7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</row>
    <row r="958" spans="1:52" ht="15.75" customHeight="1">
      <c r="A958" s="1"/>
      <c r="B958" s="6"/>
      <c r="C958" s="3"/>
      <c r="D958" s="4"/>
      <c r="E958" s="5"/>
      <c r="F958" s="1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7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</row>
    <row r="959" spans="1:52" ht="15.75" customHeight="1">
      <c r="A959" s="1"/>
      <c r="B959" s="6"/>
      <c r="C959" s="3"/>
      <c r="D959" s="4"/>
      <c r="E959" s="5"/>
      <c r="F959" s="1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7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</row>
    <row r="960" spans="1:52" ht="15.75" customHeight="1">
      <c r="A960" s="1"/>
      <c r="B960" s="6"/>
      <c r="C960" s="3"/>
      <c r="D960" s="4"/>
      <c r="E960" s="5"/>
      <c r="F960" s="1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7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</row>
    <row r="961" spans="1:52" ht="15.75" customHeight="1">
      <c r="A961" s="1"/>
      <c r="B961" s="6"/>
      <c r="C961" s="3"/>
      <c r="D961" s="4"/>
      <c r="E961" s="5"/>
      <c r="F961" s="1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7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</row>
    <row r="962" spans="1:52" ht="15.75" customHeight="1">
      <c r="A962" s="1"/>
      <c r="B962" s="6"/>
      <c r="C962" s="3"/>
      <c r="D962" s="4"/>
      <c r="E962" s="5"/>
      <c r="F962" s="1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7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</row>
    <row r="963" spans="1:52" ht="15.75" customHeight="1">
      <c r="A963" s="1"/>
      <c r="B963" s="6"/>
      <c r="C963" s="3"/>
      <c r="D963" s="4"/>
      <c r="E963" s="5"/>
      <c r="F963" s="1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7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</row>
    <row r="964" spans="1:52" ht="15.75" customHeight="1">
      <c r="A964" s="1"/>
      <c r="B964" s="6"/>
      <c r="C964" s="3"/>
      <c r="D964" s="4"/>
      <c r="E964" s="5"/>
      <c r="F964" s="1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7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</row>
    <row r="965" spans="1:52" ht="15.75" customHeight="1">
      <c r="A965" s="1"/>
      <c r="B965" s="6"/>
      <c r="C965" s="3"/>
      <c r="D965" s="4"/>
      <c r="E965" s="5"/>
      <c r="F965" s="1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7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</row>
    <row r="966" spans="1:52" ht="15.75" customHeight="1">
      <c r="A966" s="1"/>
      <c r="B966" s="6"/>
      <c r="C966" s="3"/>
      <c r="D966" s="4"/>
      <c r="E966" s="5"/>
      <c r="F966" s="1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7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</row>
    <row r="967" spans="1:52" ht="15.75" customHeight="1">
      <c r="A967" s="1"/>
      <c r="B967" s="6"/>
      <c r="C967" s="3"/>
      <c r="D967" s="4"/>
      <c r="E967" s="5"/>
      <c r="F967" s="1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7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</row>
    <row r="968" spans="1:52" ht="15.75" customHeight="1">
      <c r="A968" s="1"/>
      <c r="B968" s="6"/>
      <c r="C968" s="3"/>
      <c r="D968" s="4"/>
      <c r="E968" s="5"/>
      <c r="F968" s="1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7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</row>
    <row r="969" spans="1:52" ht="15.75" customHeight="1">
      <c r="A969" s="1"/>
      <c r="B969" s="6"/>
      <c r="C969" s="3"/>
      <c r="D969" s="4"/>
      <c r="E969" s="5"/>
      <c r="F969" s="1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7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</row>
    <row r="970" spans="1:52" ht="15.75" customHeight="1">
      <c r="A970" s="1"/>
      <c r="B970" s="6"/>
      <c r="C970" s="3"/>
      <c r="D970" s="4"/>
      <c r="E970" s="5"/>
      <c r="F970" s="1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7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</row>
    <row r="971" spans="1:52" ht="15.75" customHeight="1">
      <c r="A971" s="1"/>
      <c r="B971" s="6"/>
      <c r="C971" s="3"/>
      <c r="D971" s="4"/>
      <c r="E971" s="5"/>
      <c r="F971" s="1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7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</row>
    <row r="972" spans="1:52" ht="15.75" customHeight="1">
      <c r="A972" s="1"/>
      <c r="B972" s="6"/>
      <c r="C972" s="3"/>
      <c r="D972" s="4"/>
      <c r="E972" s="5"/>
      <c r="F972" s="1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7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</row>
    <row r="973" spans="1:52" ht="15.75" customHeight="1">
      <c r="A973" s="1"/>
      <c r="B973" s="6"/>
      <c r="C973" s="3"/>
      <c r="D973" s="4"/>
      <c r="E973" s="5"/>
      <c r="F973" s="1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7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</row>
    <row r="974" spans="1:52" ht="15.75" customHeight="1">
      <c r="A974" s="1"/>
      <c r="B974" s="6"/>
      <c r="C974" s="3"/>
      <c r="D974" s="4"/>
      <c r="E974" s="5"/>
      <c r="F974" s="1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7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</row>
    <row r="975" spans="1:52" ht="15.75" customHeight="1">
      <c r="A975" s="1"/>
      <c r="B975" s="6"/>
      <c r="C975" s="3"/>
      <c r="D975" s="4"/>
      <c r="E975" s="5"/>
      <c r="F975" s="1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7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</row>
    <row r="976" spans="1:52" ht="15.75" customHeight="1">
      <c r="A976" s="1"/>
      <c r="B976" s="6"/>
      <c r="C976" s="3"/>
      <c r="D976" s="4"/>
      <c r="E976" s="5"/>
      <c r="F976" s="1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7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</row>
    <row r="977" spans="1:52" ht="15.75" customHeight="1">
      <c r="A977" s="1"/>
      <c r="B977" s="6"/>
      <c r="C977" s="3"/>
      <c r="D977" s="4"/>
      <c r="E977" s="5"/>
      <c r="F977" s="1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7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</row>
    <row r="978" spans="1:52" ht="15.75" customHeight="1">
      <c r="A978" s="1"/>
      <c r="B978" s="6"/>
      <c r="C978" s="3"/>
      <c r="D978" s="4"/>
      <c r="E978" s="5"/>
      <c r="F978" s="1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7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</row>
    <row r="979" spans="1:52" ht="15.75" customHeight="1">
      <c r="A979" s="1"/>
      <c r="B979" s="6"/>
      <c r="C979" s="3"/>
      <c r="D979" s="4"/>
      <c r="E979" s="5"/>
      <c r="F979" s="1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7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</row>
    <row r="980" spans="1:52" ht="15.75" customHeight="1">
      <c r="A980" s="1"/>
      <c r="B980" s="6"/>
      <c r="C980" s="3"/>
      <c r="D980" s="4"/>
      <c r="E980" s="5"/>
      <c r="F980" s="1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7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</row>
    <row r="981" spans="1:52" ht="15.75" customHeight="1">
      <c r="A981" s="1"/>
      <c r="B981" s="6"/>
      <c r="C981" s="3"/>
      <c r="D981" s="4"/>
      <c r="E981" s="5"/>
      <c r="F981" s="1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7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</row>
    <row r="982" spans="1:52" ht="15.75" customHeight="1">
      <c r="A982" s="1"/>
      <c r="B982" s="6"/>
      <c r="C982" s="3"/>
      <c r="D982" s="4"/>
      <c r="E982" s="5"/>
      <c r="F982" s="1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7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</row>
    <row r="983" spans="1:52" ht="15.75" customHeight="1">
      <c r="A983" s="1"/>
      <c r="B983" s="6"/>
      <c r="C983" s="3"/>
      <c r="D983" s="4"/>
      <c r="E983" s="5"/>
      <c r="F983" s="1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7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</row>
    <row r="984" spans="1:52" ht="15.75" customHeight="1">
      <c r="A984" s="1"/>
      <c r="B984" s="6"/>
      <c r="C984" s="3"/>
      <c r="D984" s="4"/>
      <c r="E984" s="5"/>
      <c r="F984" s="1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7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</row>
    <row r="985" spans="1:52" ht="15.75" customHeight="1">
      <c r="A985" s="1"/>
      <c r="B985" s="6"/>
      <c r="C985" s="3"/>
      <c r="D985" s="4"/>
      <c r="E985" s="5"/>
      <c r="F985" s="1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7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</row>
    <row r="986" spans="1:52" ht="15.75" customHeight="1">
      <c r="A986" s="1"/>
      <c r="B986" s="6"/>
      <c r="C986" s="3"/>
      <c r="D986" s="4"/>
      <c r="E986" s="5"/>
      <c r="F986" s="1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7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</row>
    <row r="987" spans="1:52" ht="15.75" customHeight="1">
      <c r="A987" s="1"/>
      <c r="B987" s="6"/>
      <c r="C987" s="3"/>
      <c r="D987" s="4"/>
      <c r="E987" s="5"/>
      <c r="F987" s="1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7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</row>
    <row r="988" spans="1:52" ht="15.75" customHeight="1">
      <c r="A988" s="1"/>
      <c r="B988" s="6"/>
      <c r="C988" s="3"/>
      <c r="D988" s="4"/>
      <c r="E988" s="5"/>
      <c r="F988" s="1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7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</row>
    <row r="989" spans="1:52" ht="15.75" customHeight="1">
      <c r="A989" s="1"/>
      <c r="B989" s="6"/>
      <c r="C989" s="3"/>
      <c r="D989" s="4"/>
      <c r="E989" s="5"/>
      <c r="F989" s="1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7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</row>
    <row r="990" spans="1:52" ht="15.75" customHeight="1">
      <c r="A990" s="1"/>
      <c r="B990" s="6"/>
      <c r="C990" s="3"/>
      <c r="D990" s="4"/>
      <c r="E990" s="5"/>
      <c r="F990" s="1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7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</row>
    <row r="991" spans="1:52" ht="15.75" customHeight="1">
      <c r="A991" s="1"/>
      <c r="B991" s="6"/>
      <c r="C991" s="3"/>
      <c r="D991" s="4"/>
      <c r="E991" s="5"/>
      <c r="F991" s="1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7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</row>
    <row r="992" spans="1:52" ht="15.75" customHeight="1">
      <c r="A992" s="1"/>
      <c r="B992" s="6"/>
      <c r="C992" s="3"/>
      <c r="D992" s="4"/>
      <c r="E992" s="5"/>
      <c r="F992" s="1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7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</row>
    <row r="993" spans="1:52" ht="15.75" customHeight="1">
      <c r="A993" s="1"/>
      <c r="B993" s="6"/>
      <c r="C993" s="3"/>
      <c r="D993" s="4"/>
      <c r="E993" s="5"/>
      <c r="F993" s="1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7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</row>
    <row r="994" spans="1:52" ht="15.75" customHeight="1">
      <c r="A994" s="1"/>
      <c r="B994" s="6"/>
      <c r="C994" s="3"/>
      <c r="D994" s="4"/>
      <c r="E994" s="5"/>
      <c r="F994" s="1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7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</row>
    <row r="995" spans="1:52" ht="15.75" customHeight="1">
      <c r="A995" s="1"/>
      <c r="B995" s="6"/>
      <c r="C995" s="3"/>
      <c r="D995" s="4"/>
      <c r="E995" s="5"/>
      <c r="F995" s="1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7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</row>
    <row r="996" spans="1:52" ht="15.75" customHeight="1">
      <c r="A996" s="1"/>
      <c r="B996" s="6"/>
      <c r="C996" s="3"/>
      <c r="D996" s="4"/>
      <c r="E996" s="5"/>
      <c r="F996" s="1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7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</row>
    <row r="997" spans="1:52" ht="15.75" customHeight="1">
      <c r="A997" s="1"/>
      <c r="B997" s="6"/>
      <c r="C997" s="3"/>
      <c r="D997" s="4"/>
      <c r="E997" s="5"/>
      <c r="F997" s="1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7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</row>
    <row r="998" spans="1:52" ht="15.75" customHeight="1">
      <c r="A998" s="1"/>
      <c r="B998" s="6"/>
      <c r="C998" s="3"/>
      <c r="D998" s="4"/>
      <c r="E998" s="5"/>
      <c r="F998" s="1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7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</row>
    <row r="999" spans="1:52" ht="15.75" customHeight="1">
      <c r="A999" s="1"/>
      <c r="B999" s="6"/>
      <c r="C999" s="3"/>
      <c r="D999" s="4"/>
      <c r="E999" s="5"/>
      <c r="F999" s="1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7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</row>
    <row r="1000" spans="1:52" ht="15.75" customHeight="1">
      <c r="A1000" s="1"/>
      <c r="B1000" s="6"/>
      <c r="C1000" s="3"/>
      <c r="D1000" s="4"/>
      <c r="E1000" s="5"/>
      <c r="F1000" s="1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7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</row>
  </sheetData>
  <pageMargins left="0.70833333333333304" right="0.70833333333333304" top="0.74791666666666701" bottom="0.74791666666666701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00"/>
  <sheetViews>
    <sheetView workbookViewId="0">
      <pane ySplit="4" topLeftCell="A5" activePane="bottomLeft" state="frozen"/>
      <selection pane="bottomLeft" activeCell="B6" sqref="B6"/>
    </sheetView>
  </sheetViews>
  <sheetFormatPr defaultColWidth="14.453125" defaultRowHeight="15" customHeight="1"/>
  <cols>
    <col min="1" max="1" width="10.81640625" customWidth="1"/>
    <col min="2" max="2" width="53.453125" customWidth="1"/>
    <col min="3" max="3" width="12" customWidth="1"/>
    <col min="4" max="4" width="12.26953125" customWidth="1"/>
    <col min="5" max="5" width="11.54296875" customWidth="1"/>
    <col min="6" max="6" width="9" customWidth="1"/>
    <col min="7" max="7" width="13.453125" customWidth="1"/>
    <col min="8" max="8" width="12.7265625" customWidth="1"/>
    <col min="9" max="9" width="9.26953125" customWidth="1"/>
    <col min="10" max="10" width="8.7265625" customWidth="1"/>
    <col min="11" max="11" width="11.1796875" customWidth="1"/>
    <col min="12" max="12" width="22" customWidth="1"/>
    <col min="13" max="30" width="12.7265625" customWidth="1"/>
    <col min="31" max="31" width="14.54296875" customWidth="1"/>
    <col min="32" max="32" width="9.54296875" customWidth="1"/>
    <col min="33" max="34" width="9.1796875" customWidth="1"/>
  </cols>
  <sheetData>
    <row r="1" spans="1:34" ht="14.5">
      <c r="A1" s="209"/>
      <c r="B1" s="210" t="s">
        <v>107</v>
      </c>
      <c r="C1" s="211"/>
      <c r="D1" s="211"/>
      <c r="E1" s="212"/>
      <c r="F1" s="199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"/>
      <c r="AF1" s="7"/>
      <c r="AG1" s="7"/>
      <c r="AH1" s="7"/>
    </row>
    <row r="2" spans="1:34" ht="14.5">
      <c r="A2" s="209"/>
      <c r="B2" s="210"/>
      <c r="C2" s="211"/>
      <c r="D2" s="211"/>
      <c r="E2" s="212"/>
      <c r="F2" s="199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"/>
      <c r="AF2" s="7"/>
      <c r="AG2" s="7"/>
      <c r="AH2" s="7"/>
    </row>
    <row r="3" spans="1:34" ht="14.5">
      <c r="A3" s="209"/>
      <c r="B3" s="210"/>
      <c r="C3" s="211"/>
      <c r="D3" s="211"/>
      <c r="E3" s="212"/>
      <c r="F3" s="199"/>
      <c r="G3" s="213" t="s">
        <v>1</v>
      </c>
      <c r="H3" s="214"/>
      <c r="I3" s="214"/>
      <c r="J3" s="214"/>
      <c r="K3" s="214"/>
      <c r="L3" s="215" t="s">
        <v>2</v>
      </c>
      <c r="M3" s="12"/>
      <c r="N3" s="13" t="s">
        <v>3</v>
      </c>
      <c r="O3" s="13"/>
      <c r="P3" s="14"/>
      <c r="Q3" s="13"/>
      <c r="R3" s="15"/>
      <c r="S3" s="16"/>
      <c r="T3" s="16"/>
      <c r="U3" s="16"/>
      <c r="V3" s="16"/>
      <c r="W3" s="16" t="s">
        <v>4</v>
      </c>
      <c r="X3" s="16"/>
      <c r="Y3" s="17"/>
      <c r="Z3" s="18"/>
      <c r="AA3" s="19" t="s">
        <v>5</v>
      </c>
      <c r="AB3" s="19"/>
      <c r="AC3" s="20"/>
      <c r="AD3" s="21"/>
      <c r="AE3" s="21"/>
      <c r="AF3" s="7"/>
      <c r="AG3" s="7"/>
      <c r="AH3" s="7"/>
    </row>
    <row r="4" spans="1:34" ht="28">
      <c r="A4" s="22" t="s">
        <v>6</v>
      </c>
      <c r="B4" s="23" t="s">
        <v>7</v>
      </c>
      <c r="C4" s="216" t="s">
        <v>8</v>
      </c>
      <c r="D4" s="25" t="s">
        <v>9</v>
      </c>
      <c r="E4" s="26" t="s">
        <v>10</v>
      </c>
      <c r="F4" s="27" t="s">
        <v>11</v>
      </c>
      <c r="G4" s="217" t="s">
        <v>17</v>
      </c>
      <c r="H4" s="29" t="s">
        <v>13</v>
      </c>
      <c r="I4" s="30" t="s">
        <v>14</v>
      </c>
      <c r="J4" s="30" t="s">
        <v>15</v>
      </c>
      <c r="K4" s="31" t="s">
        <v>35</v>
      </c>
      <c r="L4" s="32" t="s">
        <v>17</v>
      </c>
      <c r="M4" s="33" t="s">
        <v>18</v>
      </c>
      <c r="N4" s="34" t="s">
        <v>19</v>
      </c>
      <c r="O4" s="34" t="s">
        <v>20</v>
      </c>
      <c r="P4" s="35" t="s">
        <v>21</v>
      </c>
      <c r="Q4" s="35" t="s">
        <v>22</v>
      </c>
      <c r="R4" s="36" t="s">
        <v>23</v>
      </c>
      <c r="S4" s="34" t="s">
        <v>24</v>
      </c>
      <c r="T4" s="34" t="s">
        <v>25</v>
      </c>
      <c r="U4" s="34" t="s">
        <v>26</v>
      </c>
      <c r="V4" s="34" t="s">
        <v>27</v>
      </c>
      <c r="W4" s="34" t="s">
        <v>28</v>
      </c>
      <c r="X4" s="35" t="s">
        <v>29</v>
      </c>
      <c r="Y4" s="34" t="s">
        <v>30</v>
      </c>
      <c r="Z4" s="37" t="s">
        <v>31</v>
      </c>
      <c r="AA4" s="34" t="s">
        <v>32</v>
      </c>
      <c r="AB4" s="34" t="s">
        <v>33</v>
      </c>
      <c r="AC4" s="38" t="s">
        <v>34</v>
      </c>
      <c r="AD4" s="39" t="s">
        <v>35</v>
      </c>
      <c r="AE4" s="39" t="s">
        <v>36</v>
      </c>
      <c r="AF4" s="7"/>
      <c r="AG4" s="7"/>
      <c r="AH4" s="40" t="s">
        <v>34</v>
      </c>
    </row>
    <row r="5" spans="1:34" ht="14.5">
      <c r="A5" s="218">
        <v>44378</v>
      </c>
      <c r="B5" s="219" t="s">
        <v>108</v>
      </c>
      <c r="C5" s="220"/>
      <c r="D5" s="221"/>
      <c r="E5" s="222"/>
      <c r="F5" s="223"/>
      <c r="G5" s="224">
        <f>'Apr - Jun 2022'!$G$49</f>
        <v>60606.939999999995</v>
      </c>
      <c r="H5" s="225">
        <f>'Apr - Jun 2022'!H49</f>
        <v>22702.5</v>
      </c>
      <c r="I5" s="226">
        <f>'Apr - Jun 2022'!I49</f>
        <v>0</v>
      </c>
      <c r="J5" s="226">
        <f>'Apr - Jun 2022'!J49</f>
        <v>2645</v>
      </c>
      <c r="K5" s="219">
        <f>'Apr - Jun 2022'!K49</f>
        <v>330.67</v>
      </c>
      <c r="L5" s="227">
        <f>'Apr - Jun 2022'!L49</f>
        <v>10649.949999999999</v>
      </c>
      <c r="M5" s="228">
        <f>'Apr - Jun 2022'!M49</f>
        <v>4259.57</v>
      </c>
      <c r="N5" s="229">
        <f>'Apr - Jun 2022'!N49</f>
        <v>823</v>
      </c>
      <c r="O5" s="229">
        <f>'Apr - Jun 2022'!O49</f>
        <v>1618</v>
      </c>
      <c r="P5" s="229">
        <f>'Apr - Jun 2022'!P49</f>
        <v>260</v>
      </c>
      <c r="Q5" s="229">
        <f>+'Apr - Jun 2022'!Q49</f>
        <v>18</v>
      </c>
      <c r="R5" s="229">
        <f>'Apr - Jun 2022'!R49</f>
        <v>290</v>
      </c>
      <c r="S5" s="229">
        <f>'Apr - Jun 2022'!S49</f>
        <v>1294.97</v>
      </c>
      <c r="T5" s="229">
        <f>'Apr - Jun 2022'!T49</f>
        <v>578.26</v>
      </c>
      <c r="U5" s="229">
        <f>'Apr - Jun 2022'!U49</f>
        <v>0</v>
      </c>
      <c r="V5" s="229">
        <f>'Apr - Jun 2022'!V49</f>
        <v>16.619999999999997</v>
      </c>
      <c r="W5" s="229">
        <f>'Apr - Jun 2022'!W49</f>
        <v>0</v>
      </c>
      <c r="X5" s="229">
        <f>'Apr - Jun 2022'!X49</f>
        <v>0</v>
      </c>
      <c r="Y5" s="229">
        <f>'Apr - Jun 2022'!Y49</f>
        <v>750</v>
      </c>
      <c r="Z5" s="229">
        <f>'Apr - Jun 2022'!Z49</f>
        <v>0</v>
      </c>
      <c r="AA5" s="229">
        <f>'Apr - Jun 2022'!AA49</f>
        <v>85.5</v>
      </c>
      <c r="AB5" s="229">
        <f>'Apr - Jun 2022'!AB49</f>
        <v>0</v>
      </c>
      <c r="AC5" s="229">
        <f>'Apr - Jun 2022'!AC49</f>
        <v>0</v>
      </c>
      <c r="AD5" s="229">
        <f>'Apr - Jun 2022'!AD49</f>
        <v>656.03000000000009</v>
      </c>
      <c r="AE5" s="55"/>
      <c r="AF5" s="7"/>
      <c r="AG5" s="7"/>
      <c r="AH5" s="229">
        <f>'Apr - Jun 2022'!AH49</f>
        <v>0</v>
      </c>
    </row>
    <row r="6" spans="1:34" ht="14.5">
      <c r="A6" s="230">
        <v>44761</v>
      </c>
      <c r="B6" s="86" t="s">
        <v>48</v>
      </c>
      <c r="C6" s="231" t="s">
        <v>109</v>
      </c>
      <c r="D6" s="232">
        <v>115262102</v>
      </c>
      <c r="E6" s="233">
        <v>931.2</v>
      </c>
      <c r="F6" s="234"/>
      <c r="G6" s="235"/>
      <c r="H6" s="236"/>
      <c r="I6" s="237"/>
      <c r="J6" s="237"/>
      <c r="K6" s="238"/>
      <c r="L6" s="239">
        <v>931.2</v>
      </c>
      <c r="M6" s="240">
        <v>931.2</v>
      </c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41"/>
      <c r="AD6" s="70"/>
      <c r="AE6" s="70"/>
      <c r="AF6" s="71">
        <f t="shared" ref="AF6:AF39" si="0">+L6-SUM(M6:AD6)</f>
        <v>0</v>
      </c>
      <c r="AG6" s="71"/>
      <c r="AH6" s="63"/>
    </row>
    <row r="7" spans="1:34" ht="14.5">
      <c r="A7" s="230">
        <v>44761</v>
      </c>
      <c r="B7" s="77" t="s">
        <v>52</v>
      </c>
      <c r="C7" s="231" t="s">
        <v>109</v>
      </c>
      <c r="D7" s="232">
        <v>753703941</v>
      </c>
      <c r="E7" s="233">
        <v>52.5</v>
      </c>
      <c r="F7" s="242"/>
      <c r="G7" s="243"/>
      <c r="H7" s="244"/>
      <c r="I7" s="245"/>
      <c r="J7" s="245"/>
      <c r="K7" s="246"/>
      <c r="L7" s="247">
        <v>52.5</v>
      </c>
      <c r="M7" s="248"/>
      <c r="N7" s="245">
        <v>52.5</v>
      </c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9"/>
      <c r="AD7" s="80"/>
      <c r="AE7" s="80"/>
      <c r="AF7" s="71">
        <f t="shared" si="0"/>
        <v>0</v>
      </c>
      <c r="AG7" s="71"/>
      <c r="AH7" s="63"/>
    </row>
    <row r="8" spans="1:34" ht="14.5">
      <c r="A8" s="230">
        <v>44761</v>
      </c>
      <c r="B8" s="77" t="s">
        <v>53</v>
      </c>
      <c r="C8" s="231" t="s">
        <v>109</v>
      </c>
      <c r="D8" s="232">
        <v>887034716</v>
      </c>
      <c r="E8" s="233">
        <v>34.22</v>
      </c>
      <c r="F8" s="242"/>
      <c r="G8" s="243"/>
      <c r="H8" s="244"/>
      <c r="I8" s="245"/>
      <c r="J8" s="245"/>
      <c r="K8" s="246"/>
      <c r="L8" s="247">
        <v>34.22</v>
      </c>
      <c r="M8" s="248">
        <v>34.22</v>
      </c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9"/>
      <c r="AD8" s="80"/>
      <c r="AE8" s="80"/>
      <c r="AF8" s="71">
        <f t="shared" si="0"/>
        <v>0</v>
      </c>
      <c r="AG8" s="71"/>
      <c r="AH8" s="63"/>
    </row>
    <row r="9" spans="1:34" ht="14.5">
      <c r="A9" s="230">
        <v>44761</v>
      </c>
      <c r="B9" s="77" t="s">
        <v>54</v>
      </c>
      <c r="C9" s="231" t="s">
        <v>109</v>
      </c>
      <c r="D9" s="232">
        <v>259939885</v>
      </c>
      <c r="E9" s="233">
        <v>345.88</v>
      </c>
      <c r="F9" s="242"/>
      <c r="G9" s="243"/>
      <c r="H9" s="244"/>
      <c r="I9" s="245"/>
      <c r="J9" s="245"/>
      <c r="K9" s="246"/>
      <c r="L9" s="247">
        <v>345.88</v>
      </c>
      <c r="M9" s="248">
        <v>345.88</v>
      </c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9"/>
      <c r="AD9" s="80"/>
      <c r="AE9" s="80"/>
      <c r="AF9" s="71">
        <f t="shared" si="0"/>
        <v>0</v>
      </c>
      <c r="AG9" s="71"/>
      <c r="AH9" s="63"/>
    </row>
    <row r="10" spans="1:34" ht="14.5">
      <c r="A10" s="230">
        <v>44761</v>
      </c>
      <c r="B10" s="246" t="s">
        <v>44</v>
      </c>
      <c r="C10" s="250">
        <v>5829</v>
      </c>
      <c r="D10" s="232">
        <v>407255111</v>
      </c>
      <c r="E10" s="233">
        <v>54</v>
      </c>
      <c r="F10" s="242"/>
      <c r="G10" s="243"/>
      <c r="H10" s="244"/>
      <c r="I10" s="245"/>
      <c r="J10" s="245"/>
      <c r="K10" s="246"/>
      <c r="L10" s="247">
        <v>90</v>
      </c>
      <c r="M10" s="248"/>
      <c r="N10" s="245"/>
      <c r="O10" s="245">
        <v>75</v>
      </c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9"/>
      <c r="AD10" s="80">
        <v>15</v>
      </c>
      <c r="AE10" s="80" t="s">
        <v>45</v>
      </c>
      <c r="AF10" s="71">
        <f t="shared" si="0"/>
        <v>0</v>
      </c>
      <c r="AG10" s="71"/>
      <c r="AH10" s="63"/>
    </row>
    <row r="11" spans="1:34" ht="14.5">
      <c r="A11" s="230">
        <v>44761</v>
      </c>
      <c r="B11" s="246" t="s">
        <v>44</v>
      </c>
      <c r="C11" s="250">
        <v>5881</v>
      </c>
      <c r="D11" s="232">
        <v>407255111</v>
      </c>
      <c r="E11" s="233">
        <v>90</v>
      </c>
      <c r="F11" s="242"/>
      <c r="G11" s="243"/>
      <c r="H11" s="244"/>
      <c r="I11" s="245"/>
      <c r="J11" s="245"/>
      <c r="K11" s="246"/>
      <c r="L11" s="247">
        <v>54</v>
      </c>
      <c r="M11" s="248"/>
      <c r="N11" s="245"/>
      <c r="O11" s="245">
        <v>45</v>
      </c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9"/>
      <c r="AD11" s="80">
        <v>9</v>
      </c>
      <c r="AE11" s="80" t="s">
        <v>45</v>
      </c>
      <c r="AF11" s="71">
        <f t="shared" si="0"/>
        <v>0</v>
      </c>
      <c r="AG11" s="71"/>
      <c r="AH11" s="92"/>
    </row>
    <row r="12" spans="1:34" ht="14.5">
      <c r="A12" s="230">
        <v>44761</v>
      </c>
      <c r="B12" s="246" t="s">
        <v>44</v>
      </c>
      <c r="C12" s="250">
        <v>5889</v>
      </c>
      <c r="D12" s="232">
        <v>407255111</v>
      </c>
      <c r="E12" s="233">
        <v>656.4</v>
      </c>
      <c r="F12" s="242"/>
      <c r="G12" s="243"/>
      <c r="H12" s="244"/>
      <c r="I12" s="245"/>
      <c r="J12" s="245"/>
      <c r="K12" s="246"/>
      <c r="L12" s="247">
        <v>656.4</v>
      </c>
      <c r="M12" s="248"/>
      <c r="N12" s="245"/>
      <c r="O12" s="245">
        <v>547</v>
      </c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9"/>
      <c r="AD12" s="80">
        <v>109.4</v>
      </c>
      <c r="AE12" s="80" t="s">
        <v>45</v>
      </c>
      <c r="AF12" s="71">
        <f t="shared" si="0"/>
        <v>0</v>
      </c>
      <c r="AG12" s="71"/>
      <c r="AH12" s="63"/>
    </row>
    <row r="13" spans="1:34" ht="14.5">
      <c r="A13" s="251">
        <v>44761</v>
      </c>
      <c r="B13" s="246" t="s">
        <v>110</v>
      </c>
      <c r="C13" s="250">
        <v>7186144</v>
      </c>
      <c r="D13" s="232">
        <v>674579344</v>
      </c>
      <c r="E13" s="233">
        <v>140.6</v>
      </c>
      <c r="F13" s="242"/>
      <c r="G13" s="243"/>
      <c r="H13" s="244"/>
      <c r="I13" s="245"/>
      <c r="J13" s="245"/>
      <c r="K13" s="246"/>
      <c r="L13" s="247">
        <v>140.6</v>
      </c>
      <c r="M13" s="248"/>
      <c r="N13" s="245">
        <v>117.17</v>
      </c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9"/>
      <c r="AD13" s="80">
        <v>23.43</v>
      </c>
      <c r="AE13" s="80" t="s">
        <v>111</v>
      </c>
      <c r="AF13" s="71">
        <f t="shared" si="0"/>
        <v>0</v>
      </c>
      <c r="AG13" s="71"/>
      <c r="AH13" s="63"/>
    </row>
    <row r="14" spans="1:34" ht="14.5">
      <c r="A14" s="251">
        <v>44761</v>
      </c>
      <c r="B14" s="246" t="s">
        <v>112</v>
      </c>
      <c r="C14" s="252" t="s">
        <v>113</v>
      </c>
      <c r="D14" s="232">
        <v>659434978</v>
      </c>
      <c r="E14" s="233">
        <v>99.65</v>
      </c>
      <c r="F14" s="242"/>
      <c r="G14" s="243"/>
      <c r="H14" s="244"/>
      <c r="I14" s="245"/>
      <c r="J14" s="245"/>
      <c r="K14" s="246"/>
      <c r="L14" s="247">
        <v>99.65</v>
      </c>
      <c r="M14" s="248"/>
      <c r="N14" s="245">
        <v>99.65</v>
      </c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9"/>
      <c r="AD14" s="80"/>
      <c r="AE14" s="80"/>
      <c r="AF14" s="71">
        <f t="shared" si="0"/>
        <v>0</v>
      </c>
      <c r="AG14" s="71"/>
      <c r="AH14" s="67"/>
    </row>
    <row r="15" spans="1:34" ht="14.5">
      <c r="A15" s="251">
        <v>44761</v>
      </c>
      <c r="B15" s="246" t="s">
        <v>114</v>
      </c>
      <c r="C15" s="250">
        <v>14945</v>
      </c>
      <c r="D15" s="232">
        <v>110347375</v>
      </c>
      <c r="E15" s="233">
        <v>286.39999999999998</v>
      </c>
      <c r="F15" s="242"/>
      <c r="G15" s="243"/>
      <c r="H15" s="244"/>
      <c r="I15" s="245"/>
      <c r="J15" s="245"/>
      <c r="K15" s="246"/>
      <c r="L15" s="247">
        <v>296.39999999999998</v>
      </c>
      <c r="M15" s="248"/>
      <c r="N15" s="245"/>
      <c r="O15" s="245"/>
      <c r="P15" s="245"/>
      <c r="Q15" s="245"/>
      <c r="R15" s="245"/>
      <c r="S15" s="245"/>
      <c r="T15" s="245"/>
      <c r="U15" s="245">
        <v>247</v>
      </c>
      <c r="V15" s="245"/>
      <c r="W15" s="245"/>
      <c r="X15" s="245"/>
      <c r="Y15" s="245"/>
      <c r="Z15" s="245"/>
      <c r="AA15" s="245"/>
      <c r="AB15" s="245"/>
      <c r="AC15" s="249"/>
      <c r="AD15" s="80">
        <v>49.4</v>
      </c>
      <c r="AE15" s="80" t="s">
        <v>115</v>
      </c>
      <c r="AF15" s="71">
        <f t="shared" si="0"/>
        <v>0</v>
      </c>
      <c r="AG15" s="71"/>
      <c r="AH15" s="67"/>
    </row>
    <row r="16" spans="1:34" ht="14.5">
      <c r="A16" s="251">
        <v>44761</v>
      </c>
      <c r="B16" s="246" t="s">
        <v>116</v>
      </c>
      <c r="C16" s="250">
        <v>124</v>
      </c>
      <c r="D16" s="232">
        <v>718045185</v>
      </c>
      <c r="E16" s="233">
        <v>580.17999999999995</v>
      </c>
      <c r="F16" s="242"/>
      <c r="G16" s="243"/>
      <c r="H16" s="244"/>
      <c r="I16" s="245"/>
      <c r="J16" s="245"/>
      <c r="K16" s="246"/>
      <c r="L16" s="247">
        <v>580.17999999999995</v>
      </c>
      <c r="M16" s="248"/>
      <c r="N16" s="245"/>
      <c r="O16" s="245"/>
      <c r="P16" s="245"/>
      <c r="Q16" s="245"/>
      <c r="R16" s="245"/>
      <c r="S16" s="245"/>
      <c r="T16" s="245">
        <v>483.48</v>
      </c>
      <c r="U16" s="245"/>
      <c r="V16" s="245"/>
      <c r="W16" s="245"/>
      <c r="X16" s="245"/>
      <c r="Y16" s="245"/>
      <c r="Z16" s="245"/>
      <c r="AA16" s="245"/>
      <c r="AB16" s="245"/>
      <c r="AC16" s="249"/>
      <c r="AD16" s="80">
        <v>96.7</v>
      </c>
      <c r="AE16" s="80" t="s">
        <v>117</v>
      </c>
      <c r="AF16" s="71">
        <f t="shared" si="0"/>
        <v>0</v>
      </c>
      <c r="AG16" s="71"/>
      <c r="AH16" s="67"/>
    </row>
    <row r="17" spans="1:34" ht="14.5">
      <c r="A17" s="251">
        <v>44789</v>
      </c>
      <c r="B17" s="246" t="s">
        <v>44</v>
      </c>
      <c r="C17" s="250">
        <v>5898</v>
      </c>
      <c r="D17" s="232">
        <v>96728737</v>
      </c>
      <c r="E17" s="233">
        <v>846.4</v>
      </c>
      <c r="F17" s="242"/>
      <c r="G17" s="243"/>
      <c r="H17" s="244"/>
      <c r="I17" s="245"/>
      <c r="J17" s="245"/>
      <c r="K17" s="246"/>
      <c r="L17" s="247">
        <v>846.4</v>
      </c>
      <c r="M17" s="248"/>
      <c r="N17" s="245"/>
      <c r="O17" s="245">
        <v>705.33</v>
      </c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9"/>
      <c r="AD17" s="80">
        <v>141.07</v>
      </c>
      <c r="AE17" s="80" t="s">
        <v>45</v>
      </c>
      <c r="AF17" s="71">
        <f t="shared" si="0"/>
        <v>0</v>
      </c>
      <c r="AG17" s="71"/>
      <c r="AH17" s="67"/>
    </row>
    <row r="18" spans="1:34" ht="14.5">
      <c r="A18" s="251">
        <v>44789</v>
      </c>
      <c r="B18" s="246" t="s">
        <v>44</v>
      </c>
      <c r="C18" s="250">
        <v>5891</v>
      </c>
      <c r="D18" s="232">
        <v>96728737</v>
      </c>
      <c r="E18" s="233">
        <v>120</v>
      </c>
      <c r="F18" s="242"/>
      <c r="G18" s="243"/>
      <c r="H18" s="244"/>
      <c r="I18" s="245"/>
      <c r="J18" s="245"/>
      <c r="K18" s="246"/>
      <c r="L18" s="247">
        <v>120</v>
      </c>
      <c r="M18" s="248"/>
      <c r="N18" s="245"/>
      <c r="O18" s="245">
        <v>100</v>
      </c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9"/>
      <c r="AD18" s="80">
        <v>20</v>
      </c>
      <c r="AE18" s="80" t="s">
        <v>45</v>
      </c>
      <c r="AF18" s="71">
        <f t="shared" si="0"/>
        <v>0</v>
      </c>
      <c r="AG18" s="71"/>
      <c r="AH18" s="67"/>
    </row>
    <row r="19" spans="1:34" ht="14.5">
      <c r="A19" s="251">
        <v>44789</v>
      </c>
      <c r="B19" s="246" t="s">
        <v>44</v>
      </c>
      <c r="C19" s="250">
        <v>5823</v>
      </c>
      <c r="D19" s="232">
        <v>96728737</v>
      </c>
      <c r="E19" s="233">
        <v>1316.8</v>
      </c>
      <c r="F19" s="242"/>
      <c r="G19" s="243"/>
      <c r="H19" s="244"/>
      <c r="I19" s="245"/>
      <c r="J19" s="245"/>
      <c r="K19" s="246"/>
      <c r="L19" s="247">
        <v>1316.8</v>
      </c>
      <c r="M19" s="248"/>
      <c r="N19" s="245"/>
      <c r="O19" s="245">
        <v>1097.33</v>
      </c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9"/>
      <c r="AD19" s="80">
        <v>219.47</v>
      </c>
      <c r="AE19" s="80" t="s">
        <v>45</v>
      </c>
      <c r="AF19" s="71">
        <f t="shared" si="0"/>
        <v>0</v>
      </c>
      <c r="AG19" s="71"/>
      <c r="AH19" s="67"/>
    </row>
    <row r="20" spans="1:34" ht="14.5">
      <c r="A20" s="251">
        <v>44789</v>
      </c>
      <c r="B20" s="246" t="s">
        <v>44</v>
      </c>
      <c r="C20" s="250">
        <v>5810</v>
      </c>
      <c r="D20" s="232">
        <v>96728737</v>
      </c>
      <c r="E20" s="233">
        <v>453</v>
      </c>
      <c r="F20" s="242"/>
      <c r="G20" s="243"/>
      <c r="H20" s="244"/>
      <c r="I20" s="245"/>
      <c r="J20" s="245"/>
      <c r="K20" s="246"/>
      <c r="L20" s="247">
        <v>453</v>
      </c>
      <c r="M20" s="248"/>
      <c r="N20" s="245"/>
      <c r="O20" s="245">
        <v>377.5</v>
      </c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9"/>
      <c r="AD20" s="80">
        <v>75.5</v>
      </c>
      <c r="AE20" s="80" t="s">
        <v>45</v>
      </c>
      <c r="AF20" s="71">
        <f t="shared" si="0"/>
        <v>0</v>
      </c>
      <c r="AG20" s="71"/>
      <c r="AH20" s="67"/>
    </row>
    <row r="21" spans="1:34" ht="15.75" customHeight="1">
      <c r="A21" s="251">
        <v>44789</v>
      </c>
      <c r="B21" s="246" t="s">
        <v>44</v>
      </c>
      <c r="C21" s="250">
        <v>5777</v>
      </c>
      <c r="D21" s="232">
        <v>96728737</v>
      </c>
      <c r="E21" s="233">
        <v>1028.4000000000001</v>
      </c>
      <c r="F21" s="242"/>
      <c r="G21" s="243"/>
      <c r="H21" s="244"/>
      <c r="I21" s="245"/>
      <c r="J21" s="245"/>
      <c r="K21" s="246"/>
      <c r="L21" s="247">
        <v>1028.4000000000001</v>
      </c>
      <c r="M21" s="248"/>
      <c r="N21" s="245"/>
      <c r="O21" s="245">
        <v>857</v>
      </c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9"/>
      <c r="AD21" s="80">
        <v>171.4</v>
      </c>
      <c r="AE21" s="80" t="s">
        <v>45</v>
      </c>
      <c r="AF21" s="71">
        <f t="shared" si="0"/>
        <v>0</v>
      </c>
      <c r="AG21" s="71"/>
      <c r="AH21" s="67"/>
    </row>
    <row r="22" spans="1:34" ht="15.75" customHeight="1">
      <c r="A22" s="251">
        <v>44789</v>
      </c>
      <c r="B22" s="246" t="s">
        <v>44</v>
      </c>
      <c r="C22" s="250">
        <v>5710</v>
      </c>
      <c r="D22" s="232">
        <v>96728737</v>
      </c>
      <c r="E22" s="233">
        <v>470.4</v>
      </c>
      <c r="F22" s="253"/>
      <c r="G22" s="243"/>
      <c r="H22" s="244"/>
      <c r="I22" s="245"/>
      <c r="J22" s="245"/>
      <c r="K22" s="246"/>
      <c r="L22" s="247">
        <v>470.4</v>
      </c>
      <c r="M22" s="248"/>
      <c r="N22" s="245"/>
      <c r="O22" s="245">
        <v>392</v>
      </c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9"/>
      <c r="AD22" s="80">
        <v>78.400000000000006</v>
      </c>
      <c r="AE22" s="80" t="s">
        <v>45</v>
      </c>
      <c r="AF22" s="71">
        <f t="shared" si="0"/>
        <v>0</v>
      </c>
      <c r="AG22" s="71"/>
      <c r="AH22" s="67"/>
    </row>
    <row r="23" spans="1:34" ht="15.75" customHeight="1">
      <c r="A23" s="251">
        <v>44789</v>
      </c>
      <c r="B23" s="246" t="s">
        <v>44</v>
      </c>
      <c r="C23" s="250">
        <v>5669</v>
      </c>
      <c r="D23" s="232">
        <v>96728737</v>
      </c>
      <c r="E23" s="233">
        <v>556.79999999999995</v>
      </c>
      <c r="F23" s="242"/>
      <c r="G23" s="243"/>
      <c r="H23" s="244"/>
      <c r="I23" s="245"/>
      <c r="J23" s="245"/>
      <c r="K23" s="246"/>
      <c r="L23" s="247">
        <v>556.79999999999995</v>
      </c>
      <c r="M23" s="248"/>
      <c r="N23" s="245"/>
      <c r="O23" s="245">
        <v>464</v>
      </c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9"/>
      <c r="AD23" s="80">
        <v>92.8</v>
      </c>
      <c r="AE23" s="80" t="s">
        <v>45</v>
      </c>
      <c r="AF23" s="71">
        <f t="shared" si="0"/>
        <v>0</v>
      </c>
      <c r="AG23" s="71"/>
      <c r="AH23" s="67"/>
    </row>
    <row r="24" spans="1:34" ht="15.75" customHeight="1">
      <c r="A24" s="251">
        <v>44789</v>
      </c>
      <c r="B24" s="246" t="s">
        <v>44</v>
      </c>
      <c r="C24" s="250">
        <v>5655</v>
      </c>
      <c r="D24" s="232">
        <v>96728737</v>
      </c>
      <c r="E24" s="233">
        <v>470.4</v>
      </c>
      <c r="F24" s="242"/>
      <c r="G24" s="243"/>
      <c r="H24" s="244"/>
      <c r="I24" s="245"/>
      <c r="J24" s="245"/>
      <c r="K24" s="246"/>
      <c r="L24" s="247">
        <v>470.4</v>
      </c>
      <c r="M24" s="248"/>
      <c r="N24" s="245"/>
      <c r="O24" s="245">
        <v>392</v>
      </c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9"/>
      <c r="AD24" s="80">
        <v>78.400000000000006</v>
      </c>
      <c r="AE24" s="80" t="s">
        <v>45</v>
      </c>
      <c r="AF24" s="71">
        <f t="shared" si="0"/>
        <v>0</v>
      </c>
      <c r="AG24" s="71"/>
      <c r="AH24" s="67"/>
    </row>
    <row r="25" spans="1:34" ht="15.75" customHeight="1">
      <c r="A25" s="251">
        <v>44789</v>
      </c>
      <c r="B25" s="86" t="s">
        <v>48</v>
      </c>
      <c r="C25" s="231" t="s">
        <v>118</v>
      </c>
      <c r="D25" s="232">
        <v>293231968</v>
      </c>
      <c r="E25" s="233">
        <v>931.2</v>
      </c>
      <c r="F25" s="242"/>
      <c r="G25" s="243"/>
      <c r="H25" s="244"/>
      <c r="I25" s="245"/>
      <c r="J25" s="245"/>
      <c r="K25" s="246"/>
      <c r="L25" s="247">
        <v>931.2</v>
      </c>
      <c r="M25" s="254">
        <v>931.2</v>
      </c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6"/>
      <c r="AD25" s="119"/>
      <c r="AE25" s="119"/>
      <c r="AF25" s="71">
        <f t="shared" si="0"/>
        <v>0</v>
      </c>
      <c r="AG25" s="71"/>
      <c r="AH25" s="67"/>
    </row>
    <row r="26" spans="1:34" ht="15.75" customHeight="1">
      <c r="A26" s="251">
        <v>44789</v>
      </c>
      <c r="B26" s="77" t="s">
        <v>52</v>
      </c>
      <c r="C26" s="231" t="s">
        <v>118</v>
      </c>
      <c r="D26" s="257" t="s">
        <v>119</v>
      </c>
      <c r="E26" s="212"/>
      <c r="F26" s="242"/>
      <c r="G26" s="243"/>
      <c r="H26" s="244"/>
      <c r="I26" s="245"/>
      <c r="J26" s="245"/>
      <c r="K26" s="246"/>
      <c r="L26" s="247"/>
      <c r="M26" s="254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6"/>
      <c r="AD26" s="119"/>
      <c r="AE26" s="119" t="s">
        <v>60</v>
      </c>
      <c r="AF26" s="71">
        <f t="shared" si="0"/>
        <v>0</v>
      </c>
      <c r="AG26" s="71"/>
      <c r="AH26" s="67"/>
    </row>
    <row r="27" spans="1:34" ht="15.75" customHeight="1">
      <c r="A27" s="251">
        <v>44789</v>
      </c>
      <c r="B27" s="77" t="s">
        <v>53</v>
      </c>
      <c r="C27" s="231" t="s">
        <v>118</v>
      </c>
      <c r="D27" s="232">
        <v>414920313</v>
      </c>
      <c r="E27" s="233">
        <v>34.22</v>
      </c>
      <c r="F27" s="242"/>
      <c r="G27" s="243"/>
      <c r="H27" s="244"/>
      <c r="I27" s="245"/>
      <c r="J27" s="245"/>
      <c r="K27" s="246"/>
      <c r="L27" s="247">
        <v>34.22</v>
      </c>
      <c r="M27" s="254">
        <v>34.22</v>
      </c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6"/>
      <c r="AD27" s="119"/>
      <c r="AE27" s="119"/>
      <c r="AF27" s="71">
        <f t="shared" si="0"/>
        <v>0</v>
      </c>
      <c r="AG27" s="71"/>
      <c r="AH27" s="67"/>
    </row>
    <row r="28" spans="1:34" ht="15.75" customHeight="1">
      <c r="A28" s="251">
        <v>44789</v>
      </c>
      <c r="B28" s="77" t="s">
        <v>54</v>
      </c>
      <c r="C28" s="231" t="s">
        <v>118</v>
      </c>
      <c r="D28" s="232">
        <v>16576784</v>
      </c>
      <c r="E28" s="233">
        <v>345.88</v>
      </c>
      <c r="F28" s="242"/>
      <c r="G28" s="243"/>
      <c r="H28" s="244"/>
      <c r="I28" s="245"/>
      <c r="J28" s="245"/>
      <c r="K28" s="246"/>
      <c r="L28" s="247">
        <v>345.88</v>
      </c>
      <c r="M28" s="254">
        <v>345.88</v>
      </c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6"/>
      <c r="AD28" s="119"/>
      <c r="AE28" s="119"/>
      <c r="AF28" s="71">
        <f t="shared" si="0"/>
        <v>0</v>
      </c>
      <c r="AG28" s="71"/>
      <c r="AH28" s="67"/>
    </row>
    <row r="29" spans="1:34" ht="15.75" customHeight="1">
      <c r="A29" s="251">
        <v>44789</v>
      </c>
      <c r="B29" s="246" t="s">
        <v>120</v>
      </c>
      <c r="C29" s="250" t="s">
        <v>121</v>
      </c>
      <c r="D29" s="232">
        <v>539796548</v>
      </c>
      <c r="E29" s="233">
        <v>3350</v>
      </c>
      <c r="F29" s="242"/>
      <c r="G29" s="243"/>
      <c r="H29" s="244"/>
      <c r="I29" s="245"/>
      <c r="J29" s="245"/>
      <c r="K29" s="246"/>
      <c r="L29" s="247">
        <v>3350</v>
      </c>
      <c r="M29" s="254"/>
      <c r="N29" s="255">
        <v>3350</v>
      </c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6"/>
      <c r="AD29" s="119"/>
      <c r="AE29" s="119"/>
      <c r="AF29" s="71">
        <f t="shared" si="0"/>
        <v>0</v>
      </c>
      <c r="AG29" s="71"/>
      <c r="AH29" s="67"/>
    </row>
    <row r="30" spans="1:34" ht="15.75" customHeight="1">
      <c r="A30" s="251">
        <v>44789</v>
      </c>
      <c r="B30" s="246" t="s">
        <v>122</v>
      </c>
      <c r="C30" s="250" t="s">
        <v>123</v>
      </c>
      <c r="D30" s="232">
        <v>129033701</v>
      </c>
      <c r="E30" s="233">
        <v>3000</v>
      </c>
      <c r="F30" s="242"/>
      <c r="G30" s="243"/>
      <c r="H30" s="244"/>
      <c r="I30" s="245"/>
      <c r="J30" s="245"/>
      <c r="K30" s="246"/>
      <c r="L30" s="247">
        <v>3000</v>
      </c>
      <c r="M30" s="254"/>
      <c r="N30" s="255"/>
      <c r="O30" s="255"/>
      <c r="P30" s="255"/>
      <c r="Q30" s="255"/>
      <c r="R30" s="255"/>
      <c r="S30" s="255"/>
      <c r="T30" s="255"/>
      <c r="U30" s="255"/>
      <c r="V30" s="255"/>
      <c r="W30" s="255">
        <v>3000</v>
      </c>
      <c r="X30" s="255"/>
      <c r="Y30" s="255"/>
      <c r="Z30" s="255"/>
      <c r="AA30" s="255"/>
      <c r="AB30" s="255"/>
      <c r="AC30" s="256"/>
      <c r="AD30" s="119">
        <v>0</v>
      </c>
      <c r="AE30" s="119" t="s">
        <v>124</v>
      </c>
      <c r="AF30" s="71">
        <f t="shared" si="0"/>
        <v>0</v>
      </c>
      <c r="AG30" s="71"/>
      <c r="AH30" s="67">
        <v>3000</v>
      </c>
    </row>
    <row r="31" spans="1:34" ht="15.75" customHeight="1">
      <c r="A31" s="209">
        <v>44791</v>
      </c>
      <c r="B31" s="71" t="s">
        <v>125</v>
      </c>
      <c r="C31" s="250" t="s">
        <v>125</v>
      </c>
      <c r="D31" s="211"/>
      <c r="E31" s="212">
        <v>-656.03</v>
      </c>
      <c r="F31" s="199"/>
      <c r="G31" s="243">
        <v>656.03</v>
      </c>
      <c r="H31" s="244"/>
      <c r="I31" s="245"/>
      <c r="J31" s="245"/>
      <c r="K31" s="246">
        <v>656.03</v>
      </c>
      <c r="L31" s="247"/>
      <c r="M31" s="254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6"/>
      <c r="AD31" s="119"/>
      <c r="AE31" s="119"/>
      <c r="AF31" s="71">
        <f t="shared" si="0"/>
        <v>0</v>
      </c>
      <c r="AG31" s="7"/>
      <c r="AH31" s="67"/>
    </row>
    <row r="32" spans="1:34" ht="15.75" customHeight="1">
      <c r="A32" s="251">
        <v>44833</v>
      </c>
      <c r="B32" s="246" t="s">
        <v>126</v>
      </c>
      <c r="C32" s="250" t="s">
        <v>127</v>
      </c>
      <c r="D32" s="232" t="s">
        <v>128</v>
      </c>
      <c r="E32" s="258">
        <v>-22702.5</v>
      </c>
      <c r="F32" s="242"/>
      <c r="G32" s="243">
        <v>22702.5</v>
      </c>
      <c r="H32" s="244">
        <v>22702.5</v>
      </c>
      <c r="I32" s="245"/>
      <c r="J32" s="245"/>
      <c r="K32" s="246"/>
      <c r="L32" s="247"/>
      <c r="M32" s="254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6"/>
      <c r="AD32" s="119"/>
      <c r="AE32" s="119"/>
      <c r="AF32" s="71">
        <f t="shared" si="0"/>
        <v>0</v>
      </c>
      <c r="AG32" s="71"/>
      <c r="AH32" s="67"/>
    </row>
    <row r="33" spans="1:34" ht="15.75" customHeight="1">
      <c r="A33" s="259">
        <v>44834</v>
      </c>
      <c r="B33" s="246" t="s">
        <v>87</v>
      </c>
      <c r="C33" s="250" t="s">
        <v>129</v>
      </c>
      <c r="D33" s="232" t="s">
        <v>129</v>
      </c>
      <c r="E33" s="233">
        <v>18</v>
      </c>
      <c r="F33" s="242"/>
      <c r="G33" s="243"/>
      <c r="H33" s="244"/>
      <c r="I33" s="245"/>
      <c r="J33" s="245"/>
      <c r="K33" s="246"/>
      <c r="L33" s="247">
        <v>18</v>
      </c>
      <c r="M33" s="248"/>
      <c r="N33" s="245"/>
      <c r="O33" s="245"/>
      <c r="P33" s="245"/>
      <c r="Q33" s="245">
        <v>18</v>
      </c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9"/>
      <c r="AD33" s="80"/>
      <c r="AE33" s="80"/>
      <c r="AF33" s="71">
        <f t="shared" si="0"/>
        <v>0</v>
      </c>
      <c r="AG33" s="71"/>
      <c r="AH33" s="116"/>
    </row>
    <row r="34" spans="1:34" ht="15.75" customHeight="1">
      <c r="A34" s="259"/>
      <c r="B34" s="260"/>
      <c r="C34" s="261"/>
      <c r="D34" s="262"/>
      <c r="E34" s="233"/>
      <c r="F34" s="242"/>
      <c r="G34" s="243"/>
      <c r="H34" s="244"/>
      <c r="I34" s="245"/>
      <c r="J34" s="245"/>
      <c r="K34" s="246"/>
      <c r="L34" s="247"/>
      <c r="M34" s="248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9"/>
      <c r="AD34" s="80"/>
      <c r="AE34" s="80"/>
      <c r="AF34" s="71">
        <f t="shared" si="0"/>
        <v>0</v>
      </c>
      <c r="AG34" s="71"/>
      <c r="AH34" s="67"/>
    </row>
    <row r="35" spans="1:34" ht="15.75" customHeight="1">
      <c r="A35" s="263"/>
      <c r="B35" s="260"/>
      <c r="C35" s="264"/>
      <c r="D35" s="262"/>
      <c r="E35" s="233"/>
      <c r="F35" s="242"/>
      <c r="G35" s="243"/>
      <c r="H35" s="244"/>
      <c r="I35" s="245"/>
      <c r="J35" s="245"/>
      <c r="K35" s="246"/>
      <c r="L35" s="247"/>
      <c r="M35" s="248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9"/>
      <c r="AD35" s="80"/>
      <c r="AE35" s="80"/>
      <c r="AF35" s="71">
        <f t="shared" si="0"/>
        <v>0</v>
      </c>
      <c r="AG35" s="71"/>
      <c r="AH35" s="67"/>
    </row>
    <row r="36" spans="1:34" ht="15.75" customHeight="1">
      <c r="A36" s="263"/>
      <c r="B36" s="260"/>
      <c r="C36" s="264"/>
      <c r="D36" s="262"/>
      <c r="E36" s="265"/>
      <c r="F36" s="266"/>
      <c r="G36" s="267"/>
      <c r="H36" s="268"/>
      <c r="I36" s="269"/>
      <c r="J36" s="269"/>
      <c r="K36" s="260"/>
      <c r="L36" s="270"/>
      <c r="M36" s="248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9"/>
      <c r="AD36" s="80"/>
      <c r="AE36" s="80"/>
      <c r="AF36" s="71">
        <f t="shared" si="0"/>
        <v>0</v>
      </c>
      <c r="AG36" s="71"/>
      <c r="AH36" s="67"/>
    </row>
    <row r="37" spans="1:34" ht="15.75" customHeight="1">
      <c r="A37" s="271">
        <v>43008</v>
      </c>
      <c r="B37" s="136" t="s">
        <v>130</v>
      </c>
      <c r="C37" s="272"/>
      <c r="D37" s="138"/>
      <c r="E37" s="273"/>
      <c r="F37" s="138"/>
      <c r="G37" s="145">
        <f t="shared" ref="G37:K37" si="1">SUM(G5:G36)</f>
        <v>83965.47</v>
      </c>
      <c r="H37" s="274">
        <f t="shared" si="1"/>
        <v>45405</v>
      </c>
      <c r="I37" s="143">
        <f t="shared" si="1"/>
        <v>0</v>
      </c>
      <c r="J37" s="143">
        <f t="shared" si="1"/>
        <v>2645</v>
      </c>
      <c r="K37" s="146">
        <f t="shared" si="1"/>
        <v>986.7</v>
      </c>
      <c r="L37" s="145">
        <f>+'Apr - Jun 2022'!L49</f>
        <v>10649.949999999999</v>
      </c>
      <c r="M37" s="144">
        <f>+'Apr - Jun 2022'!M49</f>
        <v>4259.57</v>
      </c>
      <c r="N37" s="144">
        <f>+'Apr - Jun 2022'!N49</f>
        <v>823</v>
      </c>
      <c r="O37" s="144">
        <f>+'Apr - Jun 2022'!O49</f>
        <v>1618</v>
      </c>
      <c r="P37" s="144">
        <f>+'Apr - Jun 2022'!P49</f>
        <v>260</v>
      </c>
      <c r="Q37" s="144">
        <f>+'Apr - Jun 2022'!Q49</f>
        <v>18</v>
      </c>
      <c r="R37" s="144">
        <f>+'Apr - Jun 2022'!R49</f>
        <v>290</v>
      </c>
      <c r="S37" s="144">
        <f>+'Apr - Jun 2022'!S49</f>
        <v>1294.97</v>
      </c>
      <c r="T37" s="144">
        <f>+'Apr - Jun 2022'!T49</f>
        <v>578.26</v>
      </c>
      <c r="U37" s="144">
        <f>+'Apr - Jun 2022'!U49</f>
        <v>0</v>
      </c>
      <c r="V37" s="144">
        <f>+'Apr - Jun 2022'!V49</f>
        <v>16.619999999999997</v>
      </c>
      <c r="W37" s="144">
        <f>+'Apr - Jun 2022'!W49</f>
        <v>0</v>
      </c>
      <c r="X37" s="144">
        <f>+'Apr - Jun 2022'!X49</f>
        <v>0</v>
      </c>
      <c r="Y37" s="144">
        <f>+'Apr - Jun 2022'!Y49</f>
        <v>750</v>
      </c>
      <c r="Z37" s="144">
        <f>+'Apr - Jun 2022'!Z49</f>
        <v>0</v>
      </c>
      <c r="AA37" s="144">
        <f>+'Apr - Jun 2022'!AA49</f>
        <v>85.5</v>
      </c>
      <c r="AB37" s="144">
        <f>+'Apr - Jun 2022'!AB49</f>
        <v>0</v>
      </c>
      <c r="AC37" s="144">
        <f>+'Apr - Jun 2022'!AC49</f>
        <v>0</v>
      </c>
      <c r="AD37" s="147">
        <f>+'Apr - Jun 2022'!AD49</f>
        <v>656.03000000000009</v>
      </c>
      <c r="AE37" s="275"/>
      <c r="AF37" s="71">
        <f t="shared" si="0"/>
        <v>0</v>
      </c>
      <c r="AG37" s="7"/>
      <c r="AH37" s="143">
        <f>SUM(AH6:AH36)</f>
        <v>3000</v>
      </c>
    </row>
    <row r="38" spans="1:34" ht="15.75" customHeight="1">
      <c r="A38" s="276">
        <v>43008</v>
      </c>
      <c r="B38" s="277" t="s">
        <v>131</v>
      </c>
      <c r="C38" s="278"/>
      <c r="D38" s="279"/>
      <c r="E38" s="280"/>
      <c r="F38" s="279"/>
      <c r="G38" s="281">
        <f>L37</f>
        <v>10649.949999999999</v>
      </c>
      <c r="H38" s="152">
        <f t="shared" ref="H38:AD38" si="2">SUM(H6:H36)</f>
        <v>22702.5</v>
      </c>
      <c r="I38" s="153">
        <f t="shared" si="2"/>
        <v>0</v>
      </c>
      <c r="J38" s="153">
        <f t="shared" si="2"/>
        <v>0</v>
      </c>
      <c r="K38" s="282">
        <f t="shared" si="2"/>
        <v>656.03</v>
      </c>
      <c r="L38" s="283">
        <f t="shared" si="2"/>
        <v>16222.53</v>
      </c>
      <c r="M38" s="284">
        <f t="shared" si="2"/>
        <v>2622.6</v>
      </c>
      <c r="N38" s="153">
        <f t="shared" si="2"/>
        <v>3619.32</v>
      </c>
      <c r="O38" s="153">
        <f t="shared" si="2"/>
        <v>5052.16</v>
      </c>
      <c r="P38" s="153">
        <f t="shared" si="2"/>
        <v>0</v>
      </c>
      <c r="Q38" s="153">
        <f t="shared" si="2"/>
        <v>18</v>
      </c>
      <c r="R38" s="153">
        <f t="shared" si="2"/>
        <v>0</v>
      </c>
      <c r="S38" s="153">
        <f t="shared" si="2"/>
        <v>0</v>
      </c>
      <c r="T38" s="153">
        <f t="shared" si="2"/>
        <v>483.48</v>
      </c>
      <c r="U38" s="153">
        <f t="shared" si="2"/>
        <v>247</v>
      </c>
      <c r="V38" s="153">
        <f t="shared" si="2"/>
        <v>0</v>
      </c>
      <c r="W38" s="153">
        <f t="shared" si="2"/>
        <v>3000</v>
      </c>
      <c r="X38" s="153">
        <f t="shared" si="2"/>
        <v>0</v>
      </c>
      <c r="Y38" s="153">
        <f t="shared" si="2"/>
        <v>0</v>
      </c>
      <c r="Z38" s="153">
        <f t="shared" si="2"/>
        <v>0</v>
      </c>
      <c r="AA38" s="153">
        <f t="shared" si="2"/>
        <v>0</v>
      </c>
      <c r="AB38" s="153">
        <f t="shared" si="2"/>
        <v>0</v>
      </c>
      <c r="AC38" s="153">
        <f t="shared" si="2"/>
        <v>0</v>
      </c>
      <c r="AD38" s="160">
        <f t="shared" si="2"/>
        <v>1179.97</v>
      </c>
      <c r="AE38" s="285"/>
      <c r="AF38" s="71">
        <f t="shared" si="0"/>
        <v>0</v>
      </c>
      <c r="AG38" s="7"/>
      <c r="AH38" s="157">
        <f>SUM(AH6:AH36)</f>
        <v>3000</v>
      </c>
    </row>
    <row r="39" spans="1:34" ht="15.75" customHeight="1">
      <c r="A39" s="286">
        <v>43373</v>
      </c>
      <c r="B39" s="162" t="s">
        <v>92</v>
      </c>
      <c r="C39" s="287"/>
      <c r="D39" s="164"/>
      <c r="E39" s="288"/>
      <c r="F39" s="164" t="s">
        <v>93</v>
      </c>
      <c r="G39" s="167">
        <f>G37-G38</f>
        <v>73315.520000000004</v>
      </c>
      <c r="H39" s="168">
        <f t="shared" ref="H39:K39" si="3">H37</f>
        <v>45405</v>
      </c>
      <c r="I39" s="169">
        <f t="shared" si="3"/>
        <v>0</v>
      </c>
      <c r="J39" s="169">
        <f t="shared" si="3"/>
        <v>2645</v>
      </c>
      <c r="K39" s="162">
        <f t="shared" si="3"/>
        <v>986.7</v>
      </c>
      <c r="L39" s="167">
        <f t="shared" ref="L39:M39" si="4">+L37+L38</f>
        <v>26872.48</v>
      </c>
      <c r="M39" s="167">
        <f t="shared" si="4"/>
        <v>6882.17</v>
      </c>
      <c r="N39" s="169">
        <f t="shared" ref="N39:AD39" si="5">N37+N38</f>
        <v>4442.32</v>
      </c>
      <c r="O39" s="169">
        <f t="shared" si="5"/>
        <v>6670.16</v>
      </c>
      <c r="P39" s="169">
        <f t="shared" si="5"/>
        <v>260</v>
      </c>
      <c r="Q39" s="169">
        <f t="shared" si="5"/>
        <v>36</v>
      </c>
      <c r="R39" s="169">
        <f t="shared" si="5"/>
        <v>290</v>
      </c>
      <c r="S39" s="169">
        <f t="shared" si="5"/>
        <v>1294.97</v>
      </c>
      <c r="T39" s="169">
        <f t="shared" si="5"/>
        <v>1061.74</v>
      </c>
      <c r="U39" s="169">
        <f t="shared" si="5"/>
        <v>247</v>
      </c>
      <c r="V39" s="169">
        <f t="shared" si="5"/>
        <v>16.619999999999997</v>
      </c>
      <c r="W39" s="169">
        <f t="shared" si="5"/>
        <v>3000</v>
      </c>
      <c r="X39" s="169">
        <f t="shared" si="5"/>
        <v>0</v>
      </c>
      <c r="Y39" s="169">
        <f t="shared" si="5"/>
        <v>750</v>
      </c>
      <c r="Z39" s="169">
        <f t="shared" si="5"/>
        <v>0</v>
      </c>
      <c r="AA39" s="169">
        <f t="shared" si="5"/>
        <v>85.5</v>
      </c>
      <c r="AB39" s="169">
        <f t="shared" si="5"/>
        <v>0</v>
      </c>
      <c r="AC39" s="169">
        <f t="shared" si="5"/>
        <v>0</v>
      </c>
      <c r="AD39" s="172">
        <f t="shared" si="5"/>
        <v>1836</v>
      </c>
      <c r="AE39" s="289"/>
      <c r="AF39" s="71">
        <f t="shared" si="0"/>
        <v>0</v>
      </c>
      <c r="AG39" s="7"/>
      <c r="AH39" s="169">
        <f>+AH38+AH5</f>
        <v>3000</v>
      </c>
    </row>
    <row r="40" spans="1:34" ht="15.75" customHeight="1">
      <c r="A40" s="290"/>
      <c r="B40" s="183"/>
      <c r="C40" s="291"/>
      <c r="D40" s="291"/>
      <c r="E40" s="292"/>
      <c r="F40" s="185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7"/>
      <c r="AF40" s="7"/>
      <c r="AG40" s="7"/>
      <c r="AH40" s="293"/>
    </row>
    <row r="41" spans="1:34" ht="15.75" customHeight="1">
      <c r="A41" s="210"/>
      <c r="B41" s="180"/>
      <c r="C41" s="294"/>
      <c r="D41" s="294"/>
      <c r="E41" s="295"/>
      <c r="F41" s="296"/>
      <c r="G41" s="183" t="s">
        <v>132</v>
      </c>
      <c r="H41" s="297">
        <f>SUM(H39:K39)</f>
        <v>49036.7</v>
      </c>
      <c r="I41" s="183"/>
      <c r="J41" s="183"/>
      <c r="K41" s="183"/>
      <c r="L41" s="183" t="s">
        <v>95</v>
      </c>
      <c r="M41" s="179">
        <f>SUM(N39:AD39)</f>
        <v>19990.309999999998</v>
      </c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0"/>
      <c r="AF41" s="180"/>
      <c r="AG41" s="180"/>
      <c r="AH41" s="181"/>
    </row>
    <row r="42" spans="1:34" ht="15.75" customHeight="1">
      <c r="A42" s="290"/>
      <c r="B42" s="190"/>
      <c r="C42" s="298"/>
      <c r="D42" s="298"/>
      <c r="E42" s="299"/>
      <c r="F42" s="185"/>
      <c r="G42" s="183"/>
      <c r="H42" s="71"/>
      <c r="I42" s="71"/>
      <c r="J42" s="71"/>
      <c r="K42" s="71"/>
      <c r="L42" s="183"/>
      <c r="M42" s="71"/>
      <c r="N42" s="71"/>
      <c r="O42" s="71"/>
      <c r="P42" s="300"/>
      <c r="Q42" s="300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"/>
      <c r="AF42" s="7"/>
      <c r="AG42" s="7"/>
      <c r="AH42" s="181"/>
    </row>
    <row r="43" spans="1:34" ht="15.75" customHeight="1">
      <c r="A43" s="290"/>
      <c r="B43" s="183" t="s">
        <v>96</v>
      </c>
      <c r="C43" s="298"/>
      <c r="D43" s="298"/>
      <c r="E43" s="299"/>
      <c r="F43" s="185"/>
      <c r="G43" s="297">
        <f>'Apr - Jun 2022'!G53</f>
        <v>34928.769999999997</v>
      </c>
      <c r="H43" s="71"/>
      <c r="I43" s="301" t="s">
        <v>133</v>
      </c>
      <c r="J43" s="302"/>
      <c r="K43" s="301"/>
      <c r="L43" s="303">
        <v>57092.99</v>
      </c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"/>
      <c r="AF43" s="7"/>
      <c r="AG43" s="7"/>
      <c r="AH43" s="181"/>
    </row>
    <row r="44" spans="1:34" ht="15.75" customHeight="1">
      <c r="A44" s="290"/>
      <c r="B44" s="190" t="s">
        <v>134</v>
      </c>
      <c r="C44" s="298"/>
      <c r="D44" s="298"/>
      <c r="E44" s="299"/>
      <c r="F44" s="185"/>
      <c r="G44" s="304">
        <f>H41</f>
        <v>49036.7</v>
      </c>
      <c r="H44" s="71"/>
      <c r="I44" s="305" t="s">
        <v>135</v>
      </c>
      <c r="J44" s="199"/>
      <c r="K44" s="71"/>
      <c r="L44" s="306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"/>
      <c r="AF44" s="7"/>
      <c r="AG44" s="7"/>
      <c r="AH44" s="181"/>
    </row>
    <row r="45" spans="1:34" ht="15.75" customHeight="1">
      <c r="A45" s="209"/>
      <c r="B45" s="190"/>
      <c r="C45" s="298"/>
      <c r="D45" s="298"/>
      <c r="E45" s="299"/>
      <c r="F45" s="199"/>
      <c r="G45" s="307">
        <f>SUM(G43:G44)</f>
        <v>83965.47</v>
      </c>
      <c r="H45" s="71"/>
      <c r="I45" s="211"/>
      <c r="J45" s="199"/>
      <c r="K45" s="71"/>
      <c r="L45" s="307">
        <f>SUM(L43:L44)</f>
        <v>57092.99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"/>
      <c r="AF45" s="7"/>
      <c r="AG45" s="7"/>
      <c r="AH45" s="181"/>
    </row>
    <row r="46" spans="1:34" ht="15.75" customHeight="1">
      <c r="A46" s="209"/>
      <c r="B46" s="190" t="s">
        <v>136</v>
      </c>
      <c r="C46" s="298"/>
      <c r="D46" s="298"/>
      <c r="E46" s="299"/>
      <c r="F46" s="199"/>
      <c r="G46" s="308">
        <f>+M41</f>
        <v>19990.309999999998</v>
      </c>
      <c r="H46" s="71"/>
      <c r="I46" s="71" t="s">
        <v>101</v>
      </c>
      <c r="J46" s="71"/>
      <c r="K46" s="71"/>
      <c r="L46" s="309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"/>
      <c r="AF46" s="7"/>
      <c r="AG46" s="7"/>
      <c r="AH46" s="181"/>
    </row>
    <row r="47" spans="1:34" ht="15.75" customHeight="1">
      <c r="A47" s="209"/>
      <c r="B47" s="190"/>
      <c r="C47" s="298"/>
      <c r="D47" s="298"/>
      <c r="E47" s="299"/>
      <c r="F47" s="199"/>
      <c r="G47" s="308">
        <f>+M39</f>
        <v>6882.17</v>
      </c>
      <c r="H47" s="71"/>
      <c r="I47" s="71"/>
      <c r="J47" s="71"/>
      <c r="K47" s="71"/>
      <c r="L47" s="310">
        <f>L45-L46</f>
        <v>57092.99</v>
      </c>
      <c r="M47" s="311" t="s">
        <v>137</v>
      </c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"/>
      <c r="AF47" s="7"/>
      <c r="AG47" s="7"/>
      <c r="AH47" s="42"/>
    </row>
    <row r="48" spans="1:34" ht="15.75" customHeight="1">
      <c r="A48" s="209"/>
      <c r="B48" s="183" t="s">
        <v>138</v>
      </c>
      <c r="C48" s="298"/>
      <c r="D48" s="298"/>
      <c r="E48" s="299"/>
      <c r="F48" s="199"/>
      <c r="G48" s="310">
        <f>G45-G46-G47</f>
        <v>57092.990000000005</v>
      </c>
      <c r="H48" s="71"/>
      <c r="I48" s="71"/>
      <c r="J48" s="71"/>
      <c r="K48" s="71"/>
      <c r="L48" s="308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"/>
      <c r="AF48" s="7"/>
      <c r="AG48" s="7"/>
      <c r="AH48" s="42"/>
    </row>
    <row r="49" spans="1:34" ht="15.75" customHeight="1">
      <c r="A49" s="209"/>
      <c r="B49" s="190"/>
      <c r="C49" s="298"/>
      <c r="D49" s="298"/>
      <c r="E49" s="299"/>
      <c r="F49" s="199"/>
      <c r="G49" s="308"/>
      <c r="H49" s="71"/>
      <c r="I49" s="71"/>
      <c r="J49" s="71" t="s">
        <v>139</v>
      </c>
      <c r="K49" s="71"/>
      <c r="L49" s="307">
        <f>L47-G48</f>
        <v>0</v>
      </c>
      <c r="M49" s="71" t="s">
        <v>105</v>
      </c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"/>
      <c r="AF49" s="7"/>
      <c r="AG49" s="7"/>
      <c r="AH49" s="42"/>
    </row>
    <row r="50" spans="1:34" ht="15.75" customHeight="1">
      <c r="A50" s="209"/>
      <c r="B50" s="71"/>
      <c r="C50" s="211"/>
      <c r="D50" s="211"/>
      <c r="E50" s="212"/>
      <c r="F50" s="199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"/>
      <c r="AF50" s="7"/>
      <c r="AG50" s="7"/>
      <c r="AH50" s="7"/>
    </row>
    <row r="51" spans="1:34" ht="15.75" customHeight="1">
      <c r="A51" s="209"/>
      <c r="B51" s="71"/>
      <c r="C51" s="211"/>
      <c r="D51" s="211"/>
      <c r="E51" s="212"/>
      <c r="F51" s="199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"/>
      <c r="AF51" s="7"/>
      <c r="AG51" s="7"/>
      <c r="AH51" s="7"/>
    </row>
    <row r="52" spans="1:34" ht="15.75" customHeight="1">
      <c r="A52" s="209"/>
      <c r="B52" s="71"/>
      <c r="C52" s="211"/>
      <c r="D52" s="211"/>
      <c r="E52" s="212"/>
      <c r="F52" s="199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"/>
      <c r="AF52" s="7"/>
      <c r="AG52" s="7"/>
      <c r="AH52" s="7"/>
    </row>
    <row r="53" spans="1:34" ht="15.75" customHeight="1">
      <c r="A53" s="209"/>
      <c r="B53" s="71"/>
      <c r="C53" s="211"/>
      <c r="D53" s="211"/>
      <c r="E53" s="212"/>
      <c r="F53" s="19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"/>
      <c r="AF53" s="7"/>
      <c r="AG53" s="7"/>
      <c r="AH53" s="7"/>
    </row>
    <row r="54" spans="1:34" ht="15.75" customHeight="1">
      <c r="A54" s="209"/>
      <c r="B54" s="6"/>
      <c r="C54" s="312"/>
      <c r="D54" s="4"/>
      <c r="E54" s="5"/>
      <c r="F54" s="1"/>
      <c r="G54" s="6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"/>
      <c r="AF54" s="7"/>
      <c r="AG54" s="7"/>
      <c r="AH54" s="7"/>
    </row>
    <row r="55" spans="1:34" ht="15.75" customHeight="1">
      <c r="A55" s="209"/>
      <c r="B55" s="203"/>
      <c r="C55" s="313"/>
      <c r="D55" s="205"/>
      <c r="E55" s="208"/>
      <c r="F55" s="1"/>
      <c r="G55" s="6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"/>
      <c r="AF55" s="7"/>
      <c r="AG55" s="7"/>
      <c r="AH55" s="7"/>
    </row>
    <row r="56" spans="1:34" ht="15.75" customHeight="1">
      <c r="A56" s="209"/>
      <c r="B56" s="8"/>
      <c r="C56" s="313"/>
      <c r="D56" s="205"/>
      <c r="E56" s="208"/>
      <c r="F56" s="1"/>
      <c r="G56" s="6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"/>
      <c r="AF56" s="7"/>
      <c r="AG56" s="7"/>
      <c r="AH56" s="7"/>
    </row>
    <row r="57" spans="1:34" ht="15.75" customHeight="1">
      <c r="A57" s="209"/>
      <c r="B57" s="71"/>
      <c r="C57" s="211"/>
      <c r="D57" s="211"/>
      <c r="E57" s="212"/>
      <c r="F57" s="19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"/>
      <c r="AF57" s="7"/>
      <c r="AG57" s="7"/>
      <c r="AH57" s="7"/>
    </row>
    <row r="58" spans="1:34" ht="15.75" customHeight="1">
      <c r="A58" s="209"/>
      <c r="B58" s="71"/>
      <c r="C58" s="211"/>
      <c r="D58" s="211"/>
      <c r="E58" s="212"/>
      <c r="F58" s="199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"/>
      <c r="AF58" s="7"/>
      <c r="AG58" s="7"/>
      <c r="AH58" s="7"/>
    </row>
    <row r="59" spans="1:34" ht="15.75" customHeight="1">
      <c r="A59" s="209"/>
      <c r="B59" s="71"/>
      <c r="C59" s="211"/>
      <c r="D59" s="211"/>
      <c r="E59" s="212"/>
      <c r="F59" s="199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"/>
      <c r="AF59" s="7"/>
      <c r="AG59" s="7"/>
      <c r="AH59" s="7"/>
    </row>
    <row r="60" spans="1:34" ht="15.75" customHeight="1">
      <c r="A60" s="209"/>
      <c r="B60" s="71"/>
      <c r="C60" s="211"/>
      <c r="D60" s="211"/>
      <c r="E60" s="212"/>
      <c r="F60" s="199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"/>
      <c r="AF60" s="7"/>
      <c r="AG60" s="7"/>
      <c r="AH60" s="7"/>
    </row>
    <row r="61" spans="1:34" ht="15.75" customHeight="1">
      <c r="A61" s="209"/>
      <c r="B61" s="71"/>
      <c r="C61" s="211"/>
      <c r="D61" s="211"/>
      <c r="E61" s="212"/>
      <c r="F61" s="199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"/>
      <c r="AF61" s="7"/>
      <c r="AG61" s="7"/>
      <c r="AH61" s="7"/>
    </row>
    <row r="62" spans="1:34" ht="15.75" customHeight="1">
      <c r="A62" s="209"/>
      <c r="B62" s="71"/>
      <c r="C62" s="211"/>
      <c r="D62" s="211"/>
      <c r="E62" s="212"/>
      <c r="F62" s="199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"/>
      <c r="AF62" s="7"/>
      <c r="AG62" s="7"/>
      <c r="AH62" s="7"/>
    </row>
    <row r="63" spans="1:34" ht="15.75" customHeight="1">
      <c r="A63" s="209"/>
      <c r="B63" s="71"/>
      <c r="C63" s="211"/>
      <c r="D63" s="211"/>
      <c r="E63" s="212"/>
      <c r="F63" s="199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"/>
      <c r="AF63" s="7"/>
      <c r="AG63" s="7"/>
      <c r="AH63" s="7"/>
    </row>
    <row r="64" spans="1:34" ht="15.75" customHeight="1">
      <c r="A64" s="209"/>
      <c r="B64" s="71"/>
      <c r="C64" s="211"/>
      <c r="D64" s="211"/>
      <c r="E64" s="212"/>
      <c r="F64" s="199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"/>
      <c r="AF64" s="7"/>
      <c r="AG64" s="7"/>
      <c r="AH64" s="7"/>
    </row>
    <row r="65" spans="1:34" ht="15.75" customHeight="1">
      <c r="A65" s="209"/>
      <c r="B65" s="71"/>
      <c r="C65" s="211"/>
      <c r="D65" s="211"/>
      <c r="E65" s="212"/>
      <c r="F65" s="19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"/>
      <c r="AF65" s="7"/>
      <c r="AG65" s="7"/>
      <c r="AH65" s="7"/>
    </row>
    <row r="66" spans="1:34" ht="15.75" customHeight="1">
      <c r="A66" s="209"/>
      <c r="B66" s="71"/>
      <c r="C66" s="211"/>
      <c r="D66" s="211"/>
      <c r="E66" s="212"/>
      <c r="F66" s="199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"/>
      <c r="AF66" s="7"/>
      <c r="AG66" s="7"/>
      <c r="AH66" s="7"/>
    </row>
    <row r="67" spans="1:34" ht="15.75" customHeight="1">
      <c r="A67" s="209"/>
      <c r="B67" s="71"/>
      <c r="C67" s="211"/>
      <c r="D67" s="211"/>
      <c r="E67" s="212"/>
      <c r="F67" s="19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"/>
      <c r="AF67" s="7"/>
      <c r="AG67" s="7"/>
      <c r="AH67" s="7"/>
    </row>
    <row r="68" spans="1:34" ht="15.75" customHeight="1">
      <c r="A68" s="209"/>
      <c r="B68" s="71"/>
      <c r="C68" s="211"/>
      <c r="D68" s="211"/>
      <c r="E68" s="212"/>
      <c r="F68" s="199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"/>
      <c r="AF68" s="7"/>
      <c r="AG68" s="7"/>
      <c r="AH68" s="7"/>
    </row>
    <row r="69" spans="1:34" ht="15.75" customHeight="1">
      <c r="A69" s="209"/>
      <c r="B69" s="71"/>
      <c r="C69" s="211"/>
      <c r="D69" s="211"/>
      <c r="E69" s="212"/>
      <c r="F69" s="199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"/>
      <c r="AF69" s="7"/>
      <c r="AG69" s="7"/>
      <c r="AH69" s="7"/>
    </row>
    <row r="70" spans="1:34" ht="15.75" customHeight="1">
      <c r="A70" s="209"/>
      <c r="B70" s="71"/>
      <c r="C70" s="211"/>
      <c r="D70" s="211"/>
      <c r="E70" s="212"/>
      <c r="F70" s="19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"/>
      <c r="AF70" s="7"/>
      <c r="AG70" s="7"/>
      <c r="AH70" s="7"/>
    </row>
    <row r="71" spans="1:34" ht="15.75" customHeight="1">
      <c r="A71" s="209"/>
      <c r="B71" s="71"/>
      <c r="C71" s="211"/>
      <c r="D71" s="211"/>
      <c r="E71" s="212"/>
      <c r="F71" s="199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"/>
      <c r="AF71" s="7"/>
      <c r="AG71" s="7"/>
      <c r="AH71" s="7"/>
    </row>
    <row r="72" spans="1:34" ht="15.75" customHeight="1">
      <c r="A72" s="209"/>
      <c r="B72" s="71"/>
      <c r="C72" s="211"/>
      <c r="D72" s="211"/>
      <c r="E72" s="212"/>
      <c r="F72" s="199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"/>
      <c r="AF72" s="7"/>
      <c r="AG72" s="7"/>
      <c r="AH72" s="7"/>
    </row>
    <row r="73" spans="1:34" ht="15.75" customHeight="1">
      <c r="A73" s="209"/>
      <c r="B73" s="71"/>
      <c r="C73" s="211"/>
      <c r="D73" s="211"/>
      <c r="E73" s="212"/>
      <c r="F73" s="199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"/>
      <c r="AF73" s="7"/>
      <c r="AG73" s="7"/>
      <c r="AH73" s="7"/>
    </row>
    <row r="74" spans="1:34" ht="15.75" customHeight="1">
      <c r="A74" s="209"/>
      <c r="B74" s="71"/>
      <c r="C74" s="211"/>
      <c r="D74" s="211"/>
      <c r="E74" s="212"/>
      <c r="F74" s="199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"/>
      <c r="AF74" s="7"/>
      <c r="AG74" s="7"/>
      <c r="AH74" s="7"/>
    </row>
    <row r="75" spans="1:34" ht="15.75" customHeight="1">
      <c r="A75" s="209"/>
      <c r="B75" s="71"/>
      <c r="C75" s="211"/>
      <c r="D75" s="211"/>
      <c r="E75" s="212"/>
      <c r="F75" s="199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"/>
      <c r="AF75" s="7"/>
      <c r="AG75" s="7"/>
      <c r="AH75" s="7"/>
    </row>
    <row r="76" spans="1:34" ht="15.75" customHeight="1">
      <c r="A76" s="209"/>
      <c r="B76" s="71"/>
      <c r="C76" s="211"/>
      <c r="D76" s="211"/>
      <c r="E76" s="212"/>
      <c r="F76" s="199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"/>
      <c r="AF76" s="7"/>
      <c r="AG76" s="7"/>
      <c r="AH76" s="7"/>
    </row>
    <row r="77" spans="1:34" ht="15.75" customHeight="1">
      <c r="A77" s="209"/>
      <c r="B77" s="71"/>
      <c r="C77" s="211"/>
      <c r="D77" s="211"/>
      <c r="E77" s="212"/>
      <c r="F77" s="199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"/>
      <c r="AF77" s="7"/>
      <c r="AG77" s="7"/>
      <c r="AH77" s="7"/>
    </row>
    <row r="78" spans="1:34" ht="15.75" customHeight="1">
      <c r="A78" s="209"/>
      <c r="B78" s="71"/>
      <c r="C78" s="211"/>
      <c r="D78" s="211"/>
      <c r="E78" s="212"/>
      <c r="F78" s="199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"/>
      <c r="AF78" s="7"/>
      <c r="AG78" s="7"/>
      <c r="AH78" s="7"/>
    </row>
    <row r="79" spans="1:34" ht="15.75" customHeight="1">
      <c r="A79" s="209"/>
      <c r="B79" s="71"/>
      <c r="C79" s="211"/>
      <c r="D79" s="211"/>
      <c r="E79" s="212"/>
      <c r="F79" s="199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"/>
      <c r="AF79" s="7"/>
      <c r="AG79" s="7"/>
      <c r="AH79" s="7"/>
    </row>
    <row r="80" spans="1:34" ht="15.75" customHeight="1">
      <c r="A80" s="209"/>
      <c r="B80" s="71"/>
      <c r="C80" s="211"/>
      <c r="D80" s="211"/>
      <c r="E80" s="212"/>
      <c r="F80" s="199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"/>
      <c r="AF80" s="7"/>
      <c r="AG80" s="7"/>
      <c r="AH80" s="7"/>
    </row>
    <row r="81" spans="1:34" ht="15.75" customHeight="1">
      <c r="A81" s="209"/>
      <c r="B81" s="71"/>
      <c r="C81" s="211"/>
      <c r="D81" s="211"/>
      <c r="E81" s="212"/>
      <c r="F81" s="19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"/>
      <c r="AF81" s="7"/>
      <c r="AG81" s="7"/>
      <c r="AH81" s="7"/>
    </row>
    <row r="82" spans="1:34" ht="15.75" customHeight="1">
      <c r="A82" s="209"/>
      <c r="B82" s="71"/>
      <c r="C82" s="211"/>
      <c r="D82" s="211"/>
      <c r="E82" s="212"/>
      <c r="F82" s="199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"/>
      <c r="AF82" s="7"/>
      <c r="AG82" s="7"/>
      <c r="AH82" s="7"/>
    </row>
    <row r="83" spans="1:34" ht="15.75" customHeight="1">
      <c r="A83" s="209"/>
      <c r="B83" s="71"/>
      <c r="C83" s="211"/>
      <c r="D83" s="211"/>
      <c r="E83" s="212"/>
      <c r="F83" s="199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"/>
      <c r="AF83" s="7"/>
      <c r="AG83" s="7"/>
      <c r="AH83" s="7"/>
    </row>
    <row r="84" spans="1:34" ht="15.75" customHeight="1">
      <c r="A84" s="209"/>
      <c r="B84" s="71"/>
      <c r="C84" s="211"/>
      <c r="D84" s="211"/>
      <c r="E84" s="212"/>
      <c r="F84" s="199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"/>
      <c r="AF84" s="7"/>
      <c r="AG84" s="7"/>
      <c r="AH84" s="7"/>
    </row>
    <row r="85" spans="1:34" ht="15.75" customHeight="1">
      <c r="A85" s="209"/>
      <c r="B85" s="71"/>
      <c r="C85" s="211"/>
      <c r="D85" s="211"/>
      <c r="E85" s="212"/>
      <c r="F85" s="199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"/>
      <c r="AF85" s="7"/>
      <c r="AG85" s="7"/>
      <c r="AH85" s="7"/>
    </row>
    <row r="86" spans="1:34" ht="15.75" customHeight="1">
      <c r="A86" s="209"/>
      <c r="B86" s="71"/>
      <c r="C86" s="211"/>
      <c r="D86" s="211"/>
      <c r="E86" s="212"/>
      <c r="F86" s="199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"/>
      <c r="AF86" s="7"/>
      <c r="AG86" s="7"/>
      <c r="AH86" s="7"/>
    </row>
    <row r="87" spans="1:34" ht="15.75" customHeight="1">
      <c r="A87" s="209"/>
      <c r="B87" s="71"/>
      <c r="C87" s="211"/>
      <c r="D87" s="211"/>
      <c r="E87" s="212"/>
      <c r="F87" s="199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"/>
      <c r="AF87" s="7"/>
      <c r="AG87" s="7"/>
      <c r="AH87" s="7"/>
    </row>
    <row r="88" spans="1:34" ht="15.75" customHeight="1">
      <c r="A88" s="209"/>
      <c r="B88" s="71"/>
      <c r="C88" s="211"/>
      <c r="D88" s="211"/>
      <c r="E88" s="212"/>
      <c r="F88" s="199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"/>
      <c r="AF88" s="7"/>
      <c r="AG88" s="7"/>
      <c r="AH88" s="7"/>
    </row>
    <row r="89" spans="1:34" ht="15.75" customHeight="1">
      <c r="A89" s="209"/>
      <c r="B89" s="71"/>
      <c r="C89" s="211"/>
      <c r="D89" s="211"/>
      <c r="E89" s="212"/>
      <c r="F89" s="199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"/>
      <c r="AF89" s="7"/>
      <c r="AG89" s="7"/>
      <c r="AH89" s="7"/>
    </row>
    <row r="90" spans="1:34" ht="15.75" customHeight="1">
      <c r="A90" s="209"/>
      <c r="B90" s="71"/>
      <c r="C90" s="211"/>
      <c r="D90" s="211"/>
      <c r="E90" s="212"/>
      <c r="F90" s="199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"/>
      <c r="AF90" s="7"/>
      <c r="AG90" s="7"/>
      <c r="AH90" s="7"/>
    </row>
    <row r="91" spans="1:34" ht="15.75" customHeight="1">
      <c r="A91" s="209"/>
      <c r="B91" s="71"/>
      <c r="C91" s="211"/>
      <c r="D91" s="211"/>
      <c r="E91" s="212"/>
      <c r="F91" s="199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"/>
      <c r="AF91" s="7"/>
      <c r="AG91" s="7"/>
      <c r="AH91" s="7"/>
    </row>
    <row r="92" spans="1:34" ht="15.75" customHeight="1">
      <c r="A92" s="209"/>
      <c r="B92" s="71"/>
      <c r="C92" s="211"/>
      <c r="D92" s="211"/>
      <c r="E92" s="212"/>
      <c r="F92" s="199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"/>
      <c r="AF92" s="7"/>
      <c r="AG92" s="7"/>
      <c r="AH92" s="7"/>
    </row>
    <row r="93" spans="1:34" ht="15.75" customHeight="1">
      <c r="A93" s="209"/>
      <c r="B93" s="71"/>
      <c r="C93" s="211"/>
      <c r="D93" s="211"/>
      <c r="E93" s="212"/>
      <c r="F93" s="199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"/>
      <c r="AF93" s="7"/>
      <c r="AG93" s="7"/>
      <c r="AH93" s="7"/>
    </row>
    <row r="94" spans="1:34" ht="15.75" customHeight="1">
      <c r="A94" s="209"/>
      <c r="B94" s="71"/>
      <c r="C94" s="211"/>
      <c r="D94" s="211"/>
      <c r="E94" s="212"/>
      <c r="F94" s="199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"/>
      <c r="AF94" s="7"/>
      <c r="AG94" s="7"/>
      <c r="AH94" s="7"/>
    </row>
    <row r="95" spans="1:34" ht="15.75" customHeight="1">
      <c r="A95" s="209"/>
      <c r="B95" s="71"/>
      <c r="C95" s="211"/>
      <c r="D95" s="211"/>
      <c r="E95" s="212"/>
      <c r="F95" s="199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"/>
      <c r="AF95" s="7"/>
      <c r="AG95" s="7"/>
      <c r="AH95" s="7"/>
    </row>
    <row r="96" spans="1:34" ht="15.75" customHeight="1">
      <c r="A96" s="209"/>
      <c r="B96" s="71"/>
      <c r="C96" s="211"/>
      <c r="D96" s="211"/>
      <c r="E96" s="212"/>
      <c r="F96" s="199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"/>
      <c r="AF96" s="7"/>
      <c r="AG96" s="7"/>
      <c r="AH96" s="7"/>
    </row>
    <row r="97" spans="1:34" ht="15.75" customHeight="1">
      <c r="A97" s="209"/>
      <c r="B97" s="71"/>
      <c r="C97" s="211"/>
      <c r="D97" s="211"/>
      <c r="E97" s="212"/>
      <c r="F97" s="199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"/>
      <c r="AF97" s="7"/>
      <c r="AG97" s="7"/>
      <c r="AH97" s="7"/>
    </row>
    <row r="98" spans="1:34" ht="15.75" customHeight="1">
      <c r="A98" s="209"/>
      <c r="B98" s="71"/>
      <c r="C98" s="211"/>
      <c r="D98" s="211"/>
      <c r="E98" s="212"/>
      <c r="F98" s="199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"/>
      <c r="AF98" s="7"/>
      <c r="AG98" s="7"/>
      <c r="AH98" s="7"/>
    </row>
    <row r="99" spans="1:34" ht="15.75" customHeight="1">
      <c r="A99" s="209"/>
      <c r="B99" s="71"/>
      <c r="C99" s="211"/>
      <c r="D99" s="211"/>
      <c r="E99" s="212"/>
      <c r="F99" s="199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"/>
      <c r="AF99" s="7"/>
      <c r="AG99" s="7"/>
      <c r="AH99" s="7"/>
    </row>
    <row r="100" spans="1:34" ht="15.75" customHeight="1">
      <c r="A100" s="209"/>
      <c r="B100" s="71"/>
      <c r="C100" s="211"/>
      <c r="D100" s="211"/>
      <c r="E100" s="212"/>
      <c r="F100" s="199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"/>
      <c r="AF100" s="7"/>
      <c r="AG100" s="7"/>
      <c r="AH100" s="7"/>
    </row>
    <row r="101" spans="1:34" ht="15.75" customHeight="1">
      <c r="A101" s="209"/>
      <c r="B101" s="71"/>
      <c r="C101" s="211"/>
      <c r="D101" s="211"/>
      <c r="E101" s="212"/>
      <c r="F101" s="199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"/>
      <c r="AF101" s="7"/>
      <c r="AG101" s="7"/>
      <c r="AH101" s="7"/>
    </row>
    <row r="102" spans="1:34" ht="15.75" customHeight="1">
      <c r="A102" s="209"/>
      <c r="B102" s="71"/>
      <c r="C102" s="211"/>
      <c r="D102" s="211"/>
      <c r="E102" s="212"/>
      <c r="F102" s="199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"/>
      <c r="AF102" s="7"/>
      <c r="AG102" s="7"/>
      <c r="AH102" s="7"/>
    </row>
    <row r="103" spans="1:34" ht="15.75" customHeight="1">
      <c r="A103" s="209"/>
      <c r="B103" s="71"/>
      <c r="C103" s="211"/>
      <c r="D103" s="211"/>
      <c r="E103" s="212"/>
      <c r="F103" s="199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"/>
      <c r="AF103" s="7"/>
      <c r="AG103" s="7"/>
      <c r="AH103" s="7"/>
    </row>
    <row r="104" spans="1:34" ht="15.75" customHeight="1">
      <c r="A104" s="209"/>
      <c r="B104" s="71"/>
      <c r="C104" s="211"/>
      <c r="D104" s="211"/>
      <c r="E104" s="212"/>
      <c r="F104" s="199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"/>
      <c r="AF104" s="7"/>
      <c r="AG104" s="7"/>
      <c r="AH104" s="7"/>
    </row>
    <row r="105" spans="1:34" ht="15.75" customHeight="1">
      <c r="A105" s="209"/>
      <c r="B105" s="71"/>
      <c r="C105" s="211"/>
      <c r="D105" s="211"/>
      <c r="E105" s="212"/>
      <c r="F105" s="19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"/>
      <c r="AF105" s="7"/>
      <c r="AG105" s="7"/>
      <c r="AH105" s="7"/>
    </row>
    <row r="106" spans="1:34" ht="15.75" customHeight="1">
      <c r="A106" s="209"/>
      <c r="B106" s="71"/>
      <c r="C106" s="211"/>
      <c r="D106" s="211"/>
      <c r="E106" s="212"/>
      <c r="F106" s="199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"/>
      <c r="AF106" s="7"/>
      <c r="AG106" s="7"/>
      <c r="AH106" s="7"/>
    </row>
    <row r="107" spans="1:34" ht="15.75" customHeight="1">
      <c r="A107" s="209"/>
      <c r="B107" s="71"/>
      <c r="C107" s="211"/>
      <c r="D107" s="211"/>
      <c r="E107" s="212"/>
      <c r="F107" s="199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"/>
      <c r="AF107" s="7"/>
      <c r="AG107" s="7"/>
      <c r="AH107" s="7"/>
    </row>
    <row r="108" spans="1:34" ht="15.75" customHeight="1">
      <c r="A108" s="209"/>
      <c r="B108" s="71"/>
      <c r="C108" s="211"/>
      <c r="D108" s="211"/>
      <c r="E108" s="212"/>
      <c r="F108" s="199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"/>
      <c r="AF108" s="7"/>
      <c r="AG108" s="7"/>
      <c r="AH108" s="7"/>
    </row>
    <row r="109" spans="1:34" ht="15.75" customHeight="1">
      <c r="A109" s="209"/>
      <c r="B109" s="71"/>
      <c r="C109" s="211"/>
      <c r="D109" s="211"/>
      <c r="E109" s="212"/>
      <c r="F109" s="199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"/>
      <c r="AF109" s="7"/>
      <c r="AG109" s="7"/>
      <c r="AH109" s="7"/>
    </row>
    <row r="110" spans="1:34" ht="15.75" customHeight="1">
      <c r="A110" s="209"/>
      <c r="B110" s="71"/>
      <c r="C110" s="211"/>
      <c r="D110" s="211"/>
      <c r="E110" s="212"/>
      <c r="F110" s="199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"/>
      <c r="AF110" s="7"/>
      <c r="AG110" s="7"/>
      <c r="AH110" s="7"/>
    </row>
    <row r="111" spans="1:34" ht="15.75" customHeight="1">
      <c r="A111" s="209"/>
      <c r="B111" s="71"/>
      <c r="C111" s="211"/>
      <c r="D111" s="211"/>
      <c r="E111" s="212"/>
      <c r="F111" s="199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"/>
      <c r="AF111" s="7"/>
      <c r="AG111" s="7"/>
      <c r="AH111" s="7"/>
    </row>
    <row r="112" spans="1:34" ht="15.75" customHeight="1">
      <c r="A112" s="209"/>
      <c r="B112" s="71"/>
      <c r="C112" s="211"/>
      <c r="D112" s="211"/>
      <c r="E112" s="212"/>
      <c r="F112" s="199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"/>
      <c r="AF112" s="7"/>
      <c r="AG112" s="7"/>
      <c r="AH112" s="7"/>
    </row>
    <row r="113" spans="1:34" ht="15.75" customHeight="1">
      <c r="A113" s="209"/>
      <c r="B113" s="71"/>
      <c r="C113" s="211"/>
      <c r="D113" s="211"/>
      <c r="E113" s="212"/>
      <c r="F113" s="199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"/>
      <c r="AF113" s="7"/>
      <c r="AG113" s="7"/>
      <c r="AH113" s="7"/>
    </row>
    <row r="114" spans="1:34" ht="15.75" customHeight="1">
      <c r="A114" s="209"/>
      <c r="B114" s="71"/>
      <c r="C114" s="211"/>
      <c r="D114" s="211"/>
      <c r="E114" s="212"/>
      <c r="F114" s="199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"/>
      <c r="AF114" s="7"/>
      <c r="AG114" s="7"/>
      <c r="AH114" s="7"/>
    </row>
    <row r="115" spans="1:34" ht="15.75" customHeight="1">
      <c r="A115" s="209"/>
      <c r="B115" s="71"/>
      <c r="C115" s="211"/>
      <c r="D115" s="211"/>
      <c r="E115" s="212"/>
      <c r="F115" s="199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"/>
      <c r="AF115" s="7"/>
      <c r="AG115" s="7"/>
      <c r="AH115" s="7"/>
    </row>
    <row r="116" spans="1:34" ht="15.75" customHeight="1">
      <c r="A116" s="209"/>
      <c r="B116" s="71"/>
      <c r="C116" s="211"/>
      <c r="D116" s="211"/>
      <c r="E116" s="212"/>
      <c r="F116" s="199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"/>
      <c r="AF116" s="7"/>
      <c r="AG116" s="7"/>
      <c r="AH116" s="7"/>
    </row>
    <row r="117" spans="1:34" ht="15.75" customHeight="1">
      <c r="A117" s="209"/>
      <c r="B117" s="71"/>
      <c r="C117" s="211"/>
      <c r="D117" s="211"/>
      <c r="E117" s="212"/>
      <c r="F117" s="199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"/>
      <c r="AF117" s="7"/>
      <c r="AG117" s="7"/>
      <c r="AH117" s="7"/>
    </row>
    <row r="118" spans="1:34" ht="15.75" customHeight="1">
      <c r="A118" s="209"/>
      <c r="B118" s="71"/>
      <c r="C118" s="211"/>
      <c r="D118" s="211"/>
      <c r="E118" s="212"/>
      <c r="F118" s="199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"/>
      <c r="AF118" s="7"/>
      <c r="AG118" s="7"/>
      <c r="AH118" s="7"/>
    </row>
    <row r="119" spans="1:34" ht="15.75" customHeight="1">
      <c r="A119" s="209"/>
      <c r="B119" s="71"/>
      <c r="C119" s="211"/>
      <c r="D119" s="211"/>
      <c r="E119" s="212"/>
      <c r="F119" s="199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"/>
      <c r="AF119" s="7"/>
      <c r="AG119" s="7"/>
      <c r="AH119" s="7"/>
    </row>
    <row r="120" spans="1:34" ht="15.75" customHeight="1">
      <c r="A120" s="209"/>
      <c r="B120" s="71"/>
      <c r="C120" s="211"/>
      <c r="D120" s="211"/>
      <c r="E120" s="212"/>
      <c r="F120" s="199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"/>
      <c r="AF120" s="7"/>
      <c r="AG120" s="7"/>
      <c r="AH120" s="7"/>
    </row>
    <row r="121" spans="1:34" ht="15.75" customHeight="1">
      <c r="A121" s="209"/>
      <c r="B121" s="71"/>
      <c r="C121" s="211"/>
      <c r="D121" s="211"/>
      <c r="E121" s="212"/>
      <c r="F121" s="199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"/>
      <c r="AF121" s="7"/>
      <c r="AG121" s="7"/>
      <c r="AH121" s="7"/>
    </row>
    <row r="122" spans="1:34" ht="15.75" customHeight="1">
      <c r="A122" s="209"/>
      <c r="B122" s="71"/>
      <c r="C122" s="211"/>
      <c r="D122" s="211"/>
      <c r="E122" s="212"/>
      <c r="F122" s="199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"/>
      <c r="AF122" s="7"/>
      <c r="AG122" s="7"/>
      <c r="AH122" s="7"/>
    </row>
    <row r="123" spans="1:34" ht="15.75" customHeight="1">
      <c r="A123" s="209"/>
      <c r="B123" s="71"/>
      <c r="C123" s="211"/>
      <c r="D123" s="211"/>
      <c r="E123" s="212"/>
      <c r="F123" s="199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"/>
      <c r="AF123" s="7"/>
      <c r="AG123" s="7"/>
      <c r="AH123" s="7"/>
    </row>
    <row r="124" spans="1:34" ht="15.75" customHeight="1">
      <c r="A124" s="209"/>
      <c r="B124" s="71"/>
      <c r="C124" s="211"/>
      <c r="D124" s="211"/>
      <c r="E124" s="212"/>
      <c r="F124" s="199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"/>
      <c r="AF124" s="7"/>
      <c r="AG124" s="7"/>
      <c r="AH124" s="7"/>
    </row>
    <row r="125" spans="1:34" ht="15.75" customHeight="1">
      <c r="A125" s="209"/>
      <c r="B125" s="71"/>
      <c r="C125" s="211"/>
      <c r="D125" s="211"/>
      <c r="E125" s="212"/>
      <c r="F125" s="199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"/>
      <c r="AF125" s="7"/>
      <c r="AG125" s="7"/>
      <c r="AH125" s="7"/>
    </row>
    <row r="126" spans="1:34" ht="15.75" customHeight="1">
      <c r="A126" s="209"/>
      <c r="B126" s="71"/>
      <c r="C126" s="211"/>
      <c r="D126" s="211"/>
      <c r="E126" s="212"/>
      <c r="F126" s="199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"/>
      <c r="AF126" s="7"/>
      <c r="AG126" s="7"/>
      <c r="AH126" s="7"/>
    </row>
    <row r="127" spans="1:34" ht="15.75" customHeight="1">
      <c r="A127" s="209"/>
      <c r="B127" s="71"/>
      <c r="C127" s="211"/>
      <c r="D127" s="211"/>
      <c r="E127" s="212"/>
      <c r="F127" s="199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"/>
      <c r="AF127" s="7"/>
      <c r="AG127" s="7"/>
      <c r="AH127" s="7"/>
    </row>
    <row r="128" spans="1:34" ht="15.75" customHeight="1">
      <c r="A128" s="209"/>
      <c r="B128" s="71"/>
      <c r="C128" s="211"/>
      <c r="D128" s="211"/>
      <c r="E128" s="212"/>
      <c r="F128" s="199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"/>
      <c r="AF128" s="7"/>
      <c r="AG128" s="7"/>
      <c r="AH128" s="7"/>
    </row>
    <row r="129" spans="1:34" ht="15.75" customHeight="1">
      <c r="A129" s="209"/>
      <c r="B129" s="71"/>
      <c r="C129" s="211"/>
      <c r="D129" s="211"/>
      <c r="E129" s="212"/>
      <c r="F129" s="199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"/>
      <c r="AF129" s="7"/>
      <c r="AG129" s="7"/>
      <c r="AH129" s="7"/>
    </row>
    <row r="130" spans="1:34" ht="15.75" customHeight="1">
      <c r="A130" s="209"/>
      <c r="B130" s="71"/>
      <c r="C130" s="211"/>
      <c r="D130" s="211"/>
      <c r="E130" s="212"/>
      <c r="F130" s="199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"/>
      <c r="AF130" s="7"/>
      <c r="AG130" s="7"/>
      <c r="AH130" s="7"/>
    </row>
    <row r="131" spans="1:34" ht="15.75" customHeight="1">
      <c r="A131" s="209"/>
      <c r="B131" s="71"/>
      <c r="C131" s="211"/>
      <c r="D131" s="211"/>
      <c r="E131" s="212"/>
      <c r="F131" s="199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"/>
      <c r="AF131" s="7"/>
      <c r="AG131" s="7"/>
      <c r="AH131" s="7"/>
    </row>
    <row r="132" spans="1:34" ht="15.75" customHeight="1">
      <c r="A132" s="209"/>
      <c r="B132" s="71"/>
      <c r="C132" s="211"/>
      <c r="D132" s="211"/>
      <c r="E132" s="212"/>
      <c r="F132" s="199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"/>
      <c r="AF132" s="7"/>
      <c r="AG132" s="7"/>
      <c r="AH132" s="7"/>
    </row>
    <row r="133" spans="1:34" ht="15.75" customHeight="1">
      <c r="A133" s="209"/>
      <c r="B133" s="71"/>
      <c r="C133" s="211"/>
      <c r="D133" s="211"/>
      <c r="E133" s="212"/>
      <c r="F133" s="199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"/>
      <c r="AF133" s="7"/>
      <c r="AG133" s="7"/>
      <c r="AH133" s="7"/>
    </row>
    <row r="134" spans="1:34" ht="15.75" customHeight="1">
      <c r="A134" s="209"/>
      <c r="B134" s="71"/>
      <c r="C134" s="211"/>
      <c r="D134" s="211"/>
      <c r="E134" s="212"/>
      <c r="F134" s="199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"/>
      <c r="AF134" s="7"/>
      <c r="AG134" s="7"/>
      <c r="AH134" s="7"/>
    </row>
    <row r="135" spans="1:34" ht="15.75" customHeight="1">
      <c r="A135" s="209"/>
      <c r="B135" s="71"/>
      <c r="C135" s="211"/>
      <c r="D135" s="211"/>
      <c r="E135" s="212"/>
      <c r="F135" s="199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"/>
      <c r="AF135" s="7"/>
      <c r="AG135" s="7"/>
      <c r="AH135" s="7"/>
    </row>
    <row r="136" spans="1:34" ht="15.75" customHeight="1">
      <c r="A136" s="209"/>
      <c r="B136" s="71"/>
      <c r="C136" s="211"/>
      <c r="D136" s="211"/>
      <c r="E136" s="212"/>
      <c r="F136" s="199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"/>
      <c r="AF136" s="7"/>
      <c r="AG136" s="7"/>
      <c r="AH136" s="7"/>
    </row>
    <row r="137" spans="1:34" ht="15.75" customHeight="1">
      <c r="A137" s="209"/>
      <c r="B137" s="71"/>
      <c r="C137" s="211"/>
      <c r="D137" s="211"/>
      <c r="E137" s="212"/>
      <c r="F137" s="199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"/>
      <c r="AF137" s="7"/>
      <c r="AG137" s="7"/>
      <c r="AH137" s="7"/>
    </row>
    <row r="138" spans="1:34" ht="15.75" customHeight="1">
      <c r="A138" s="209"/>
      <c r="B138" s="71"/>
      <c r="C138" s="211"/>
      <c r="D138" s="211"/>
      <c r="E138" s="212"/>
      <c r="F138" s="199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"/>
      <c r="AF138" s="7"/>
      <c r="AG138" s="7"/>
      <c r="AH138" s="7"/>
    </row>
    <row r="139" spans="1:34" ht="15.75" customHeight="1">
      <c r="A139" s="209"/>
      <c r="B139" s="71"/>
      <c r="C139" s="211"/>
      <c r="D139" s="211"/>
      <c r="E139" s="212"/>
      <c r="F139" s="199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"/>
      <c r="AF139" s="7"/>
      <c r="AG139" s="7"/>
      <c r="AH139" s="7"/>
    </row>
    <row r="140" spans="1:34" ht="15.75" customHeight="1">
      <c r="A140" s="209"/>
      <c r="B140" s="71"/>
      <c r="C140" s="211"/>
      <c r="D140" s="211"/>
      <c r="E140" s="212"/>
      <c r="F140" s="199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"/>
      <c r="AF140" s="7"/>
      <c r="AG140" s="7"/>
      <c r="AH140" s="7"/>
    </row>
    <row r="141" spans="1:34" ht="15.75" customHeight="1">
      <c r="A141" s="209"/>
      <c r="B141" s="71"/>
      <c r="C141" s="211"/>
      <c r="D141" s="211"/>
      <c r="E141" s="212"/>
      <c r="F141" s="199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"/>
      <c r="AF141" s="7"/>
      <c r="AG141" s="7"/>
      <c r="AH141" s="7"/>
    </row>
    <row r="142" spans="1:34" ht="15.75" customHeight="1">
      <c r="A142" s="209"/>
      <c r="B142" s="71"/>
      <c r="C142" s="211"/>
      <c r="D142" s="211"/>
      <c r="E142" s="212"/>
      <c r="F142" s="199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"/>
      <c r="AF142" s="7"/>
      <c r="AG142" s="7"/>
      <c r="AH142" s="7"/>
    </row>
    <row r="143" spans="1:34" ht="15.75" customHeight="1">
      <c r="A143" s="209"/>
      <c r="B143" s="71"/>
      <c r="C143" s="211"/>
      <c r="D143" s="211"/>
      <c r="E143" s="212"/>
      <c r="F143" s="199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"/>
      <c r="AF143" s="7"/>
      <c r="AG143" s="7"/>
      <c r="AH143" s="7"/>
    </row>
    <row r="144" spans="1:34" ht="15.75" customHeight="1">
      <c r="A144" s="209"/>
      <c r="B144" s="71"/>
      <c r="C144" s="211"/>
      <c r="D144" s="211"/>
      <c r="E144" s="212"/>
      <c r="F144" s="199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"/>
      <c r="AF144" s="7"/>
      <c r="AG144" s="7"/>
      <c r="AH144" s="7"/>
    </row>
    <row r="145" spans="1:34" ht="15.75" customHeight="1">
      <c r="A145" s="209"/>
      <c r="B145" s="71"/>
      <c r="C145" s="211"/>
      <c r="D145" s="211"/>
      <c r="E145" s="212"/>
      <c r="F145" s="199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"/>
      <c r="AF145" s="7"/>
      <c r="AG145" s="7"/>
      <c r="AH145" s="7"/>
    </row>
    <row r="146" spans="1:34" ht="15.75" customHeight="1">
      <c r="A146" s="209"/>
      <c r="B146" s="71"/>
      <c r="C146" s="211"/>
      <c r="D146" s="211"/>
      <c r="E146" s="212"/>
      <c r="F146" s="199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"/>
      <c r="AF146" s="7"/>
      <c r="AG146" s="7"/>
      <c r="AH146" s="7"/>
    </row>
    <row r="147" spans="1:34" ht="15.75" customHeight="1">
      <c r="A147" s="209"/>
      <c r="B147" s="71"/>
      <c r="C147" s="211"/>
      <c r="D147" s="211"/>
      <c r="E147" s="212"/>
      <c r="F147" s="199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"/>
      <c r="AF147" s="7"/>
      <c r="AG147" s="7"/>
      <c r="AH147" s="7"/>
    </row>
    <row r="148" spans="1:34" ht="15.75" customHeight="1">
      <c r="A148" s="209"/>
      <c r="B148" s="71"/>
      <c r="C148" s="211"/>
      <c r="D148" s="211"/>
      <c r="E148" s="212"/>
      <c r="F148" s="199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"/>
      <c r="AF148" s="7"/>
      <c r="AG148" s="7"/>
      <c r="AH148" s="7"/>
    </row>
    <row r="149" spans="1:34" ht="15.75" customHeight="1">
      <c r="A149" s="209"/>
      <c r="B149" s="71"/>
      <c r="C149" s="211"/>
      <c r="D149" s="211"/>
      <c r="E149" s="212"/>
      <c r="F149" s="199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"/>
      <c r="AF149" s="7"/>
      <c r="AG149" s="7"/>
      <c r="AH149" s="7"/>
    </row>
    <row r="150" spans="1:34" ht="15.75" customHeight="1">
      <c r="A150" s="209"/>
      <c r="B150" s="71"/>
      <c r="C150" s="211"/>
      <c r="D150" s="211"/>
      <c r="E150" s="212"/>
      <c r="F150" s="199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"/>
      <c r="AF150" s="7"/>
      <c r="AG150" s="7"/>
      <c r="AH150" s="7"/>
    </row>
    <row r="151" spans="1:34" ht="15.75" customHeight="1">
      <c r="A151" s="209"/>
      <c r="B151" s="71"/>
      <c r="C151" s="211"/>
      <c r="D151" s="211"/>
      <c r="E151" s="212"/>
      <c r="F151" s="199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"/>
      <c r="AF151" s="7"/>
      <c r="AG151" s="7"/>
      <c r="AH151" s="7"/>
    </row>
    <row r="152" spans="1:34" ht="15.75" customHeight="1">
      <c r="A152" s="209"/>
      <c r="B152" s="71"/>
      <c r="C152" s="211"/>
      <c r="D152" s="211"/>
      <c r="E152" s="212"/>
      <c r="F152" s="199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"/>
      <c r="AF152" s="7"/>
      <c r="AG152" s="7"/>
      <c r="AH152" s="7"/>
    </row>
    <row r="153" spans="1:34" ht="15.75" customHeight="1">
      <c r="A153" s="209"/>
      <c r="B153" s="71"/>
      <c r="C153" s="211"/>
      <c r="D153" s="211"/>
      <c r="E153" s="212"/>
      <c r="F153" s="199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"/>
      <c r="AF153" s="7"/>
      <c r="AG153" s="7"/>
      <c r="AH153" s="7"/>
    </row>
    <row r="154" spans="1:34" ht="15.75" customHeight="1">
      <c r="A154" s="209"/>
      <c r="B154" s="71"/>
      <c r="C154" s="211"/>
      <c r="D154" s="211"/>
      <c r="E154" s="212"/>
      <c r="F154" s="199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"/>
      <c r="AF154" s="7"/>
      <c r="AG154" s="7"/>
      <c r="AH154" s="7"/>
    </row>
    <row r="155" spans="1:34" ht="15.75" customHeight="1">
      <c r="A155" s="209"/>
      <c r="B155" s="71"/>
      <c r="C155" s="211"/>
      <c r="D155" s="211"/>
      <c r="E155" s="212"/>
      <c r="F155" s="199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"/>
      <c r="AF155" s="7"/>
      <c r="AG155" s="7"/>
      <c r="AH155" s="7"/>
    </row>
    <row r="156" spans="1:34" ht="15.75" customHeight="1">
      <c r="A156" s="209"/>
      <c r="B156" s="71"/>
      <c r="C156" s="211"/>
      <c r="D156" s="211"/>
      <c r="E156" s="212"/>
      <c r="F156" s="199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"/>
      <c r="AF156" s="7"/>
      <c r="AG156" s="7"/>
      <c r="AH156" s="7"/>
    </row>
    <row r="157" spans="1:34" ht="15.75" customHeight="1">
      <c r="A157" s="209"/>
      <c r="B157" s="71"/>
      <c r="C157" s="211"/>
      <c r="D157" s="211"/>
      <c r="E157" s="212"/>
      <c r="F157" s="199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"/>
      <c r="AF157" s="7"/>
      <c r="AG157" s="7"/>
      <c r="AH157" s="7"/>
    </row>
    <row r="158" spans="1:34" ht="15.75" customHeight="1">
      <c r="A158" s="209"/>
      <c r="B158" s="71"/>
      <c r="C158" s="211"/>
      <c r="D158" s="211"/>
      <c r="E158" s="212"/>
      <c r="F158" s="199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"/>
      <c r="AF158" s="7"/>
      <c r="AG158" s="7"/>
      <c r="AH158" s="7"/>
    </row>
    <row r="159" spans="1:34" ht="15.75" customHeight="1">
      <c r="A159" s="209"/>
      <c r="B159" s="71"/>
      <c r="C159" s="211"/>
      <c r="D159" s="211"/>
      <c r="E159" s="212"/>
      <c r="F159" s="199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"/>
      <c r="AF159" s="7"/>
      <c r="AG159" s="7"/>
      <c r="AH159" s="7"/>
    </row>
    <row r="160" spans="1:34" ht="15.75" customHeight="1">
      <c r="A160" s="209"/>
      <c r="B160" s="71"/>
      <c r="C160" s="211"/>
      <c r="D160" s="211"/>
      <c r="E160" s="212"/>
      <c r="F160" s="199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"/>
      <c r="AF160" s="7"/>
      <c r="AG160" s="7"/>
      <c r="AH160" s="7"/>
    </row>
    <row r="161" spans="1:34" ht="15.75" customHeight="1">
      <c r="A161" s="209"/>
      <c r="B161" s="71"/>
      <c r="C161" s="211"/>
      <c r="D161" s="211"/>
      <c r="E161" s="212"/>
      <c r="F161" s="199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"/>
      <c r="AF161" s="7"/>
      <c r="AG161" s="7"/>
      <c r="AH161" s="7"/>
    </row>
    <row r="162" spans="1:34" ht="15.75" customHeight="1">
      <c r="A162" s="209"/>
      <c r="B162" s="71"/>
      <c r="C162" s="211"/>
      <c r="D162" s="211"/>
      <c r="E162" s="212"/>
      <c r="F162" s="199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"/>
      <c r="AF162" s="7"/>
      <c r="AG162" s="7"/>
      <c r="AH162" s="7"/>
    </row>
    <row r="163" spans="1:34" ht="15.75" customHeight="1">
      <c r="A163" s="209"/>
      <c r="B163" s="71"/>
      <c r="C163" s="211"/>
      <c r="D163" s="211"/>
      <c r="E163" s="212"/>
      <c r="F163" s="199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"/>
      <c r="AF163" s="7"/>
      <c r="AG163" s="7"/>
      <c r="AH163" s="7"/>
    </row>
    <row r="164" spans="1:34" ht="15.75" customHeight="1">
      <c r="A164" s="209"/>
      <c r="B164" s="71"/>
      <c r="C164" s="211"/>
      <c r="D164" s="211"/>
      <c r="E164" s="212"/>
      <c r="F164" s="199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"/>
      <c r="AF164" s="7"/>
      <c r="AG164" s="7"/>
      <c r="AH164" s="7"/>
    </row>
    <row r="165" spans="1:34" ht="15.75" customHeight="1">
      <c r="A165" s="209"/>
      <c r="B165" s="71"/>
      <c r="C165" s="211"/>
      <c r="D165" s="211"/>
      <c r="E165" s="212"/>
      <c r="F165" s="199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"/>
      <c r="AF165" s="7"/>
      <c r="AG165" s="7"/>
      <c r="AH165" s="7"/>
    </row>
    <row r="166" spans="1:34" ht="15.75" customHeight="1">
      <c r="A166" s="209"/>
      <c r="B166" s="71"/>
      <c r="C166" s="211"/>
      <c r="D166" s="211"/>
      <c r="E166" s="212"/>
      <c r="F166" s="199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"/>
      <c r="AF166" s="7"/>
      <c r="AG166" s="7"/>
      <c r="AH166" s="7"/>
    </row>
    <row r="167" spans="1:34" ht="15.75" customHeight="1">
      <c r="A167" s="209"/>
      <c r="B167" s="71"/>
      <c r="C167" s="211"/>
      <c r="D167" s="211"/>
      <c r="E167" s="212"/>
      <c r="F167" s="199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"/>
      <c r="AF167" s="7"/>
      <c r="AG167" s="7"/>
      <c r="AH167" s="7"/>
    </row>
    <row r="168" spans="1:34" ht="15.75" customHeight="1">
      <c r="A168" s="209"/>
      <c r="B168" s="71"/>
      <c r="C168" s="211"/>
      <c r="D168" s="211"/>
      <c r="E168" s="212"/>
      <c r="F168" s="199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"/>
      <c r="AF168" s="7"/>
      <c r="AG168" s="7"/>
      <c r="AH168" s="7"/>
    </row>
    <row r="169" spans="1:34" ht="15.75" customHeight="1">
      <c r="A169" s="209"/>
      <c r="B169" s="71"/>
      <c r="C169" s="211"/>
      <c r="D169" s="211"/>
      <c r="E169" s="212"/>
      <c r="F169" s="199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"/>
      <c r="AF169" s="7"/>
      <c r="AG169" s="7"/>
      <c r="AH169" s="7"/>
    </row>
    <row r="170" spans="1:34" ht="15.75" customHeight="1">
      <c r="A170" s="209"/>
      <c r="B170" s="71"/>
      <c r="C170" s="211"/>
      <c r="D170" s="211"/>
      <c r="E170" s="212"/>
      <c r="F170" s="199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"/>
      <c r="AF170" s="7"/>
      <c r="AG170" s="7"/>
      <c r="AH170" s="7"/>
    </row>
    <row r="171" spans="1:34" ht="15.75" customHeight="1">
      <c r="A171" s="209"/>
      <c r="B171" s="71"/>
      <c r="C171" s="211"/>
      <c r="D171" s="211"/>
      <c r="E171" s="212"/>
      <c r="F171" s="199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"/>
      <c r="AF171" s="7"/>
      <c r="AG171" s="7"/>
      <c r="AH171" s="7"/>
    </row>
    <row r="172" spans="1:34" ht="15.75" customHeight="1">
      <c r="A172" s="209"/>
      <c r="B172" s="71"/>
      <c r="C172" s="211"/>
      <c r="D172" s="211"/>
      <c r="E172" s="212"/>
      <c r="F172" s="199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"/>
      <c r="AF172" s="7"/>
      <c r="AG172" s="7"/>
      <c r="AH172" s="7"/>
    </row>
    <row r="173" spans="1:34" ht="15.75" customHeight="1">
      <c r="A173" s="209"/>
      <c r="B173" s="71"/>
      <c r="C173" s="211"/>
      <c r="D173" s="211"/>
      <c r="E173" s="212"/>
      <c r="F173" s="199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"/>
      <c r="AF173" s="7"/>
      <c r="AG173" s="7"/>
      <c r="AH173" s="7"/>
    </row>
    <row r="174" spans="1:34" ht="15.75" customHeight="1">
      <c r="A174" s="209"/>
      <c r="B174" s="71"/>
      <c r="C174" s="211"/>
      <c r="D174" s="211"/>
      <c r="E174" s="212"/>
      <c r="F174" s="199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"/>
      <c r="AF174" s="7"/>
      <c r="AG174" s="7"/>
      <c r="AH174" s="7"/>
    </row>
    <row r="175" spans="1:34" ht="15.75" customHeight="1">
      <c r="A175" s="209"/>
      <c r="B175" s="71"/>
      <c r="C175" s="211"/>
      <c r="D175" s="211"/>
      <c r="E175" s="212"/>
      <c r="F175" s="199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"/>
      <c r="AF175" s="7"/>
      <c r="AG175" s="7"/>
      <c r="AH175" s="7"/>
    </row>
    <row r="176" spans="1:34" ht="15.75" customHeight="1">
      <c r="A176" s="209"/>
      <c r="B176" s="71"/>
      <c r="C176" s="211"/>
      <c r="D176" s="211"/>
      <c r="E176" s="212"/>
      <c r="F176" s="199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"/>
      <c r="AF176" s="7"/>
      <c r="AG176" s="7"/>
      <c r="AH176" s="7"/>
    </row>
    <row r="177" spans="1:34" ht="15.75" customHeight="1">
      <c r="A177" s="209"/>
      <c r="B177" s="71"/>
      <c r="C177" s="211"/>
      <c r="D177" s="211"/>
      <c r="E177" s="212"/>
      <c r="F177" s="199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"/>
      <c r="AF177" s="7"/>
      <c r="AG177" s="7"/>
      <c r="AH177" s="7"/>
    </row>
    <row r="178" spans="1:34" ht="15.75" customHeight="1">
      <c r="A178" s="209"/>
      <c r="B178" s="71"/>
      <c r="C178" s="211"/>
      <c r="D178" s="211"/>
      <c r="E178" s="212"/>
      <c r="F178" s="199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"/>
      <c r="AF178" s="7"/>
      <c r="AG178" s="7"/>
      <c r="AH178" s="7"/>
    </row>
    <row r="179" spans="1:34" ht="15.75" customHeight="1">
      <c r="A179" s="209"/>
      <c r="B179" s="71"/>
      <c r="C179" s="211"/>
      <c r="D179" s="211"/>
      <c r="E179" s="212"/>
      <c r="F179" s="199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"/>
      <c r="AF179" s="7"/>
      <c r="AG179" s="7"/>
      <c r="AH179" s="7"/>
    </row>
    <row r="180" spans="1:34" ht="15.75" customHeight="1">
      <c r="A180" s="209"/>
      <c r="B180" s="71"/>
      <c r="C180" s="211"/>
      <c r="D180" s="211"/>
      <c r="E180" s="212"/>
      <c r="F180" s="199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"/>
      <c r="AF180" s="7"/>
      <c r="AG180" s="7"/>
      <c r="AH180" s="7"/>
    </row>
    <row r="181" spans="1:34" ht="15.75" customHeight="1">
      <c r="A181" s="209"/>
      <c r="B181" s="71"/>
      <c r="C181" s="211"/>
      <c r="D181" s="211"/>
      <c r="E181" s="212"/>
      <c r="F181" s="199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"/>
      <c r="AF181" s="7"/>
      <c r="AG181" s="7"/>
      <c r="AH181" s="7"/>
    </row>
    <row r="182" spans="1:34" ht="15.75" customHeight="1">
      <c r="A182" s="209"/>
      <c r="B182" s="71"/>
      <c r="C182" s="211"/>
      <c r="D182" s="211"/>
      <c r="E182" s="212"/>
      <c r="F182" s="199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"/>
      <c r="AF182" s="7"/>
      <c r="AG182" s="7"/>
      <c r="AH182" s="7"/>
    </row>
    <row r="183" spans="1:34" ht="15.75" customHeight="1">
      <c r="A183" s="209"/>
      <c r="B183" s="71"/>
      <c r="C183" s="211"/>
      <c r="D183" s="211"/>
      <c r="E183" s="212"/>
      <c r="F183" s="199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"/>
      <c r="AF183" s="7"/>
      <c r="AG183" s="7"/>
      <c r="AH183" s="7"/>
    </row>
    <row r="184" spans="1:34" ht="15.75" customHeight="1">
      <c r="A184" s="209"/>
      <c r="B184" s="71"/>
      <c r="C184" s="211"/>
      <c r="D184" s="211"/>
      <c r="E184" s="212"/>
      <c r="F184" s="199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"/>
      <c r="AF184" s="7"/>
      <c r="AG184" s="7"/>
      <c r="AH184" s="7"/>
    </row>
    <row r="185" spans="1:34" ht="15.75" customHeight="1">
      <c r="A185" s="209"/>
      <c r="B185" s="71"/>
      <c r="C185" s="211"/>
      <c r="D185" s="211"/>
      <c r="E185" s="212"/>
      <c r="F185" s="199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"/>
      <c r="AF185" s="7"/>
      <c r="AG185" s="7"/>
      <c r="AH185" s="7"/>
    </row>
    <row r="186" spans="1:34" ht="15.75" customHeight="1">
      <c r="A186" s="209"/>
      <c r="B186" s="71"/>
      <c r="C186" s="211"/>
      <c r="D186" s="211"/>
      <c r="E186" s="212"/>
      <c r="F186" s="199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"/>
      <c r="AF186" s="7"/>
      <c r="AG186" s="7"/>
      <c r="AH186" s="7"/>
    </row>
    <row r="187" spans="1:34" ht="15.75" customHeight="1">
      <c r="A187" s="209"/>
      <c r="B187" s="71"/>
      <c r="C187" s="211"/>
      <c r="D187" s="211"/>
      <c r="E187" s="212"/>
      <c r="F187" s="199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"/>
      <c r="AF187" s="7"/>
      <c r="AG187" s="7"/>
      <c r="AH187" s="7"/>
    </row>
    <row r="188" spans="1:34" ht="15.75" customHeight="1">
      <c r="A188" s="209"/>
      <c r="B188" s="71"/>
      <c r="C188" s="211"/>
      <c r="D188" s="211"/>
      <c r="E188" s="212"/>
      <c r="F188" s="199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"/>
      <c r="AF188" s="7"/>
      <c r="AG188" s="7"/>
      <c r="AH188" s="7"/>
    </row>
    <row r="189" spans="1:34" ht="15.75" customHeight="1">
      <c r="A189" s="209"/>
      <c r="B189" s="71"/>
      <c r="C189" s="211"/>
      <c r="D189" s="211"/>
      <c r="E189" s="212"/>
      <c r="F189" s="199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"/>
      <c r="AF189" s="7"/>
      <c r="AG189" s="7"/>
      <c r="AH189" s="7"/>
    </row>
    <row r="190" spans="1:34" ht="15.75" customHeight="1">
      <c r="A190" s="209"/>
      <c r="B190" s="71"/>
      <c r="C190" s="211"/>
      <c r="D190" s="211"/>
      <c r="E190" s="212"/>
      <c r="F190" s="199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"/>
      <c r="AF190" s="7"/>
      <c r="AG190" s="7"/>
      <c r="AH190" s="7"/>
    </row>
    <row r="191" spans="1:34" ht="15.75" customHeight="1">
      <c r="A191" s="209"/>
      <c r="B191" s="71"/>
      <c r="C191" s="211"/>
      <c r="D191" s="211"/>
      <c r="E191" s="212"/>
      <c r="F191" s="199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"/>
      <c r="AF191" s="7"/>
      <c r="AG191" s="7"/>
      <c r="AH191" s="7"/>
    </row>
    <row r="192" spans="1:34" ht="15.75" customHeight="1">
      <c r="A192" s="209"/>
      <c r="B192" s="71"/>
      <c r="C192" s="211"/>
      <c r="D192" s="211"/>
      <c r="E192" s="212"/>
      <c r="F192" s="199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"/>
      <c r="AF192" s="7"/>
      <c r="AG192" s="7"/>
      <c r="AH192" s="7"/>
    </row>
    <row r="193" spans="1:34" ht="15.75" customHeight="1">
      <c r="A193" s="209"/>
      <c r="B193" s="71"/>
      <c r="C193" s="211"/>
      <c r="D193" s="211"/>
      <c r="E193" s="212"/>
      <c r="F193" s="199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"/>
      <c r="AF193" s="7"/>
      <c r="AG193" s="7"/>
      <c r="AH193" s="7"/>
    </row>
    <row r="194" spans="1:34" ht="15.75" customHeight="1">
      <c r="A194" s="209"/>
      <c r="B194" s="71"/>
      <c r="C194" s="211"/>
      <c r="D194" s="211"/>
      <c r="E194" s="212"/>
      <c r="F194" s="199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"/>
      <c r="AF194" s="7"/>
      <c r="AG194" s="7"/>
      <c r="AH194" s="7"/>
    </row>
    <row r="195" spans="1:34" ht="15.75" customHeight="1">
      <c r="A195" s="209"/>
      <c r="B195" s="71"/>
      <c r="C195" s="211"/>
      <c r="D195" s="211"/>
      <c r="E195" s="212"/>
      <c r="F195" s="199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"/>
      <c r="AF195" s="7"/>
      <c r="AG195" s="7"/>
      <c r="AH195" s="7"/>
    </row>
    <row r="196" spans="1:34" ht="15.75" customHeight="1">
      <c r="A196" s="209"/>
      <c r="B196" s="71"/>
      <c r="C196" s="211"/>
      <c r="D196" s="211"/>
      <c r="E196" s="212"/>
      <c r="F196" s="199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"/>
      <c r="AF196" s="7"/>
      <c r="AG196" s="7"/>
      <c r="AH196" s="7"/>
    </row>
    <row r="197" spans="1:34" ht="15.75" customHeight="1">
      <c r="A197" s="209"/>
      <c r="B197" s="71"/>
      <c r="C197" s="211"/>
      <c r="D197" s="211"/>
      <c r="E197" s="212"/>
      <c r="F197" s="199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"/>
      <c r="AF197" s="7"/>
      <c r="AG197" s="7"/>
      <c r="AH197" s="7"/>
    </row>
    <row r="198" spans="1:34" ht="15.75" customHeight="1">
      <c r="A198" s="209"/>
      <c r="B198" s="71"/>
      <c r="C198" s="211"/>
      <c r="D198" s="211"/>
      <c r="E198" s="212"/>
      <c r="F198" s="199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"/>
      <c r="AF198" s="7"/>
      <c r="AG198" s="7"/>
      <c r="AH198" s="7"/>
    </row>
    <row r="199" spans="1:34" ht="15.75" customHeight="1">
      <c r="A199" s="209"/>
      <c r="B199" s="71"/>
      <c r="C199" s="211"/>
      <c r="D199" s="211"/>
      <c r="E199" s="212"/>
      <c r="F199" s="199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"/>
      <c r="AF199" s="7"/>
      <c r="AG199" s="7"/>
      <c r="AH199" s="7"/>
    </row>
    <row r="200" spans="1:34" ht="15.75" customHeight="1">
      <c r="A200" s="209"/>
      <c r="B200" s="71"/>
      <c r="C200" s="211"/>
      <c r="D200" s="211"/>
      <c r="E200" s="212"/>
      <c r="F200" s="199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"/>
      <c r="AF200" s="7"/>
      <c r="AG200" s="7"/>
      <c r="AH200" s="7"/>
    </row>
    <row r="201" spans="1:34" ht="15.75" customHeight="1">
      <c r="A201" s="209"/>
      <c r="B201" s="71"/>
      <c r="C201" s="211"/>
      <c r="D201" s="211"/>
      <c r="E201" s="212"/>
      <c r="F201" s="199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"/>
      <c r="AF201" s="7"/>
      <c r="AG201" s="7"/>
      <c r="AH201" s="7"/>
    </row>
    <row r="202" spans="1:34" ht="15.75" customHeight="1">
      <c r="A202" s="209"/>
      <c r="B202" s="71"/>
      <c r="C202" s="211"/>
      <c r="D202" s="211"/>
      <c r="E202" s="212"/>
      <c r="F202" s="199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"/>
      <c r="AF202" s="7"/>
      <c r="AG202" s="7"/>
      <c r="AH202" s="7"/>
    </row>
    <row r="203" spans="1:34" ht="15.75" customHeight="1">
      <c r="A203" s="209"/>
      <c r="B203" s="71"/>
      <c r="C203" s="211"/>
      <c r="D203" s="211"/>
      <c r="E203" s="212"/>
      <c r="F203" s="199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"/>
      <c r="AF203" s="7"/>
      <c r="AG203" s="7"/>
      <c r="AH203" s="7"/>
    </row>
    <row r="204" spans="1:34" ht="15.75" customHeight="1">
      <c r="A204" s="209"/>
      <c r="B204" s="71"/>
      <c r="C204" s="211"/>
      <c r="D204" s="211"/>
      <c r="E204" s="212"/>
      <c r="F204" s="199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"/>
      <c r="AF204" s="7"/>
      <c r="AG204" s="7"/>
      <c r="AH204" s="7"/>
    </row>
    <row r="205" spans="1:34" ht="15.75" customHeight="1">
      <c r="A205" s="209"/>
      <c r="B205" s="71"/>
      <c r="C205" s="211"/>
      <c r="D205" s="211"/>
      <c r="E205" s="212"/>
      <c r="F205" s="199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"/>
      <c r="AF205" s="7"/>
      <c r="AG205" s="7"/>
      <c r="AH205" s="7"/>
    </row>
    <row r="206" spans="1:34" ht="15.75" customHeight="1">
      <c r="A206" s="209"/>
      <c r="B206" s="71"/>
      <c r="C206" s="211"/>
      <c r="D206" s="211"/>
      <c r="E206" s="212"/>
      <c r="F206" s="199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"/>
      <c r="AF206" s="7"/>
      <c r="AG206" s="7"/>
      <c r="AH206" s="7"/>
    </row>
    <row r="207" spans="1:34" ht="15.75" customHeight="1">
      <c r="A207" s="209"/>
      <c r="B207" s="71"/>
      <c r="C207" s="211"/>
      <c r="D207" s="211"/>
      <c r="E207" s="212"/>
      <c r="F207" s="199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"/>
      <c r="AF207" s="7"/>
      <c r="AG207" s="7"/>
      <c r="AH207" s="7"/>
    </row>
    <row r="208" spans="1:34" ht="15.75" customHeight="1">
      <c r="A208" s="209"/>
      <c r="B208" s="71"/>
      <c r="C208" s="211"/>
      <c r="D208" s="211"/>
      <c r="E208" s="212"/>
      <c r="F208" s="199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"/>
      <c r="AF208" s="7"/>
      <c r="AG208" s="7"/>
      <c r="AH208" s="7"/>
    </row>
    <row r="209" spans="1:34" ht="15.75" customHeight="1">
      <c r="A209" s="209"/>
      <c r="B209" s="71"/>
      <c r="C209" s="211"/>
      <c r="D209" s="211"/>
      <c r="E209" s="212"/>
      <c r="F209" s="199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"/>
      <c r="AF209" s="7"/>
      <c r="AG209" s="7"/>
      <c r="AH209" s="7"/>
    </row>
    <row r="210" spans="1:34" ht="15.75" customHeight="1">
      <c r="A210" s="209"/>
      <c r="B210" s="71"/>
      <c r="C210" s="211"/>
      <c r="D210" s="211"/>
      <c r="E210" s="212"/>
      <c r="F210" s="199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"/>
      <c r="AF210" s="7"/>
      <c r="AG210" s="7"/>
      <c r="AH210" s="7"/>
    </row>
    <row r="211" spans="1:34" ht="15.75" customHeight="1">
      <c r="A211" s="209"/>
      <c r="B211" s="71"/>
      <c r="C211" s="211"/>
      <c r="D211" s="211"/>
      <c r="E211" s="212"/>
      <c r="F211" s="199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"/>
      <c r="AF211" s="7"/>
      <c r="AG211" s="7"/>
      <c r="AH211" s="7"/>
    </row>
    <row r="212" spans="1:34" ht="15.75" customHeight="1">
      <c r="A212" s="209"/>
      <c r="B212" s="71"/>
      <c r="C212" s="211"/>
      <c r="D212" s="211"/>
      <c r="E212" s="212"/>
      <c r="F212" s="199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"/>
      <c r="AF212" s="7"/>
      <c r="AG212" s="7"/>
      <c r="AH212" s="7"/>
    </row>
    <row r="213" spans="1:34" ht="15.75" customHeight="1">
      <c r="A213" s="209"/>
      <c r="B213" s="71"/>
      <c r="C213" s="211"/>
      <c r="D213" s="211"/>
      <c r="E213" s="212"/>
      <c r="F213" s="199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"/>
      <c r="AF213" s="7"/>
      <c r="AG213" s="7"/>
      <c r="AH213" s="7"/>
    </row>
    <row r="214" spans="1:34" ht="15.75" customHeight="1">
      <c r="A214" s="209"/>
      <c r="B214" s="71"/>
      <c r="C214" s="211"/>
      <c r="D214" s="211"/>
      <c r="E214" s="212"/>
      <c r="F214" s="199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"/>
      <c r="AF214" s="7"/>
      <c r="AG214" s="7"/>
      <c r="AH214" s="7"/>
    </row>
    <row r="215" spans="1:34" ht="15.75" customHeight="1">
      <c r="A215" s="209"/>
      <c r="B215" s="71"/>
      <c r="C215" s="211"/>
      <c r="D215" s="211"/>
      <c r="E215" s="212"/>
      <c r="F215" s="199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"/>
      <c r="AF215" s="7"/>
      <c r="AG215" s="7"/>
      <c r="AH215" s="7"/>
    </row>
    <row r="216" spans="1:34" ht="15.75" customHeight="1">
      <c r="A216" s="209"/>
      <c r="B216" s="71"/>
      <c r="C216" s="211"/>
      <c r="D216" s="211"/>
      <c r="E216" s="212"/>
      <c r="F216" s="199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"/>
      <c r="AF216" s="7"/>
      <c r="AG216" s="7"/>
      <c r="AH216" s="7"/>
    </row>
    <row r="217" spans="1:34" ht="15.75" customHeight="1">
      <c r="A217" s="209"/>
      <c r="B217" s="71"/>
      <c r="C217" s="211"/>
      <c r="D217" s="211"/>
      <c r="E217" s="212"/>
      <c r="F217" s="199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"/>
      <c r="AF217" s="7"/>
      <c r="AG217" s="7"/>
      <c r="AH217" s="7"/>
    </row>
    <row r="218" spans="1:34" ht="15.75" customHeight="1">
      <c r="A218" s="209"/>
      <c r="B218" s="71"/>
      <c r="C218" s="211"/>
      <c r="D218" s="211"/>
      <c r="E218" s="212"/>
      <c r="F218" s="199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"/>
      <c r="AF218" s="7"/>
      <c r="AG218" s="7"/>
      <c r="AH218" s="7"/>
    </row>
    <row r="219" spans="1:34" ht="15.75" customHeight="1">
      <c r="A219" s="209"/>
      <c r="B219" s="71"/>
      <c r="C219" s="211"/>
      <c r="D219" s="211"/>
      <c r="E219" s="212"/>
      <c r="F219" s="199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"/>
      <c r="AF219" s="7"/>
      <c r="AG219" s="7"/>
      <c r="AH219" s="7"/>
    </row>
    <row r="220" spans="1:34" ht="15.75" customHeight="1">
      <c r="A220" s="209"/>
      <c r="B220" s="71"/>
      <c r="C220" s="211"/>
      <c r="D220" s="211"/>
      <c r="E220" s="212"/>
      <c r="F220" s="199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"/>
      <c r="AF220" s="7"/>
      <c r="AG220" s="7"/>
      <c r="AH220" s="7"/>
    </row>
    <row r="221" spans="1:34" ht="15.75" customHeight="1">
      <c r="A221" s="209"/>
      <c r="B221" s="71"/>
      <c r="C221" s="211"/>
      <c r="D221" s="211"/>
      <c r="E221" s="212"/>
      <c r="F221" s="199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"/>
      <c r="AF221" s="7"/>
      <c r="AG221" s="7"/>
      <c r="AH221" s="7"/>
    </row>
    <row r="222" spans="1:34" ht="15.75" customHeight="1">
      <c r="A222" s="209"/>
      <c r="B222" s="71"/>
      <c r="C222" s="211"/>
      <c r="D222" s="211"/>
      <c r="E222" s="212"/>
      <c r="F222" s="199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"/>
      <c r="AF222" s="7"/>
      <c r="AG222" s="7"/>
      <c r="AH222" s="7"/>
    </row>
    <row r="223" spans="1:34" ht="15.75" customHeight="1">
      <c r="A223" s="209"/>
      <c r="B223" s="71"/>
      <c r="C223" s="211"/>
      <c r="D223" s="211"/>
      <c r="E223" s="212"/>
      <c r="F223" s="199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"/>
      <c r="AF223" s="7"/>
      <c r="AG223" s="7"/>
      <c r="AH223" s="7"/>
    </row>
    <row r="224" spans="1:34" ht="15.75" customHeight="1">
      <c r="A224" s="209"/>
      <c r="B224" s="71"/>
      <c r="C224" s="211"/>
      <c r="D224" s="211"/>
      <c r="E224" s="212"/>
      <c r="F224" s="199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"/>
      <c r="AF224" s="7"/>
      <c r="AG224" s="7"/>
      <c r="AH224" s="7"/>
    </row>
    <row r="225" spans="1:34" ht="15.75" customHeight="1">
      <c r="A225" s="209"/>
      <c r="B225" s="71"/>
      <c r="C225" s="211"/>
      <c r="D225" s="211"/>
      <c r="E225" s="212"/>
      <c r="F225" s="199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"/>
      <c r="AF225" s="7"/>
      <c r="AG225" s="7"/>
      <c r="AH225" s="7"/>
    </row>
    <row r="226" spans="1:34" ht="15.75" customHeight="1">
      <c r="A226" s="209"/>
      <c r="B226" s="71"/>
      <c r="C226" s="211"/>
      <c r="D226" s="211"/>
      <c r="E226" s="212"/>
      <c r="F226" s="199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"/>
      <c r="AF226" s="7"/>
      <c r="AG226" s="7"/>
      <c r="AH226" s="7"/>
    </row>
    <row r="227" spans="1:34" ht="15.75" customHeight="1">
      <c r="A227" s="209"/>
      <c r="B227" s="71"/>
      <c r="C227" s="211"/>
      <c r="D227" s="211"/>
      <c r="E227" s="212"/>
      <c r="F227" s="199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"/>
      <c r="AF227" s="7"/>
      <c r="AG227" s="7"/>
      <c r="AH227" s="7"/>
    </row>
    <row r="228" spans="1:34" ht="15.75" customHeight="1">
      <c r="A228" s="209"/>
      <c r="B228" s="71"/>
      <c r="C228" s="211"/>
      <c r="D228" s="211"/>
      <c r="E228" s="212"/>
      <c r="F228" s="199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"/>
      <c r="AF228" s="7"/>
      <c r="AG228" s="7"/>
      <c r="AH228" s="7"/>
    </row>
    <row r="229" spans="1:34" ht="15.75" customHeight="1">
      <c r="A229" s="209"/>
      <c r="B229" s="71"/>
      <c r="C229" s="211"/>
      <c r="D229" s="211"/>
      <c r="E229" s="212"/>
      <c r="F229" s="199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"/>
      <c r="AF229" s="7"/>
      <c r="AG229" s="7"/>
      <c r="AH229" s="7"/>
    </row>
    <row r="230" spans="1:34" ht="15.75" customHeight="1">
      <c r="A230" s="209"/>
      <c r="B230" s="71"/>
      <c r="C230" s="211"/>
      <c r="D230" s="211"/>
      <c r="E230" s="212"/>
      <c r="F230" s="199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"/>
      <c r="AF230" s="7"/>
      <c r="AG230" s="7"/>
      <c r="AH230" s="7"/>
    </row>
    <row r="231" spans="1:34" ht="15.75" customHeight="1">
      <c r="A231" s="209"/>
      <c r="B231" s="71"/>
      <c r="C231" s="211"/>
      <c r="D231" s="211"/>
      <c r="E231" s="212"/>
      <c r="F231" s="199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"/>
      <c r="AF231" s="7"/>
      <c r="AG231" s="7"/>
      <c r="AH231" s="7"/>
    </row>
    <row r="232" spans="1:34" ht="15.75" customHeight="1">
      <c r="A232" s="209"/>
      <c r="B232" s="71"/>
      <c r="C232" s="211"/>
      <c r="D232" s="211"/>
      <c r="E232" s="212"/>
      <c r="F232" s="199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"/>
      <c r="AF232" s="7"/>
      <c r="AG232" s="7"/>
      <c r="AH232" s="7"/>
    </row>
    <row r="233" spans="1:34" ht="15.75" customHeight="1">
      <c r="A233" s="209"/>
      <c r="B233" s="71"/>
      <c r="C233" s="211"/>
      <c r="D233" s="211"/>
      <c r="E233" s="212"/>
      <c r="F233" s="199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"/>
      <c r="AF233" s="7"/>
      <c r="AG233" s="7"/>
      <c r="AH233" s="7"/>
    </row>
    <row r="234" spans="1:34" ht="15.75" customHeight="1">
      <c r="A234" s="209"/>
      <c r="B234" s="71"/>
      <c r="C234" s="211"/>
      <c r="D234" s="211"/>
      <c r="E234" s="212"/>
      <c r="F234" s="199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"/>
      <c r="AF234" s="7"/>
      <c r="AG234" s="7"/>
      <c r="AH234" s="7"/>
    </row>
    <row r="235" spans="1:34" ht="15.75" customHeight="1">
      <c r="A235" s="209"/>
      <c r="B235" s="71"/>
      <c r="C235" s="211"/>
      <c r="D235" s="211"/>
      <c r="E235" s="212"/>
      <c r="F235" s="199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"/>
      <c r="AF235" s="7"/>
      <c r="AG235" s="7"/>
      <c r="AH235" s="7"/>
    </row>
    <row r="236" spans="1:34" ht="15.75" customHeight="1">
      <c r="A236" s="209"/>
      <c r="B236" s="71"/>
      <c r="C236" s="211"/>
      <c r="D236" s="211"/>
      <c r="E236" s="212"/>
      <c r="F236" s="199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"/>
      <c r="AF236" s="7"/>
      <c r="AG236" s="7"/>
      <c r="AH236" s="7"/>
    </row>
    <row r="237" spans="1:34" ht="15.75" customHeight="1">
      <c r="A237" s="209"/>
      <c r="B237" s="71"/>
      <c r="C237" s="211"/>
      <c r="D237" s="211"/>
      <c r="E237" s="212"/>
      <c r="F237" s="199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"/>
      <c r="AF237" s="7"/>
      <c r="AG237" s="7"/>
      <c r="AH237" s="7"/>
    </row>
    <row r="238" spans="1:34" ht="15.75" customHeight="1">
      <c r="A238" s="209"/>
      <c r="B238" s="71"/>
      <c r="C238" s="211"/>
      <c r="D238" s="211"/>
      <c r="E238" s="212"/>
      <c r="F238" s="199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"/>
      <c r="AF238" s="7"/>
      <c r="AG238" s="7"/>
      <c r="AH238" s="7"/>
    </row>
    <row r="239" spans="1:34" ht="15.75" customHeight="1">
      <c r="A239" s="209"/>
      <c r="B239" s="71"/>
      <c r="C239" s="211"/>
      <c r="D239" s="211"/>
      <c r="E239" s="212"/>
      <c r="F239" s="199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"/>
      <c r="AF239" s="7"/>
      <c r="AG239" s="7"/>
      <c r="AH239" s="7"/>
    </row>
    <row r="240" spans="1:34" ht="15.75" customHeight="1">
      <c r="A240" s="209"/>
      <c r="B240" s="71"/>
      <c r="C240" s="211"/>
      <c r="D240" s="211"/>
      <c r="E240" s="212"/>
      <c r="F240" s="199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"/>
      <c r="AF240" s="7"/>
      <c r="AG240" s="7"/>
      <c r="AH240" s="7"/>
    </row>
    <row r="241" spans="1:34" ht="15.75" customHeight="1">
      <c r="A241" s="209"/>
      <c r="B241" s="71"/>
      <c r="C241" s="211"/>
      <c r="D241" s="211"/>
      <c r="E241" s="212"/>
      <c r="F241" s="199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"/>
      <c r="AF241" s="7"/>
      <c r="AG241" s="7"/>
      <c r="AH241" s="7"/>
    </row>
    <row r="242" spans="1:34" ht="15.75" customHeight="1">
      <c r="A242" s="209"/>
      <c r="B242" s="71"/>
      <c r="C242" s="211"/>
      <c r="D242" s="211"/>
      <c r="E242" s="212"/>
      <c r="F242" s="199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"/>
      <c r="AF242" s="7"/>
      <c r="AG242" s="7"/>
      <c r="AH242" s="7"/>
    </row>
    <row r="243" spans="1:34" ht="15.75" customHeight="1">
      <c r="A243" s="209"/>
      <c r="B243" s="71"/>
      <c r="C243" s="211"/>
      <c r="D243" s="211"/>
      <c r="E243" s="212"/>
      <c r="F243" s="199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"/>
      <c r="AF243" s="7"/>
      <c r="AG243" s="7"/>
      <c r="AH243" s="7"/>
    </row>
    <row r="244" spans="1:34" ht="15.75" customHeight="1">
      <c r="A244" s="209"/>
      <c r="B244" s="71"/>
      <c r="C244" s="211"/>
      <c r="D244" s="211"/>
      <c r="E244" s="212"/>
      <c r="F244" s="199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"/>
      <c r="AF244" s="7"/>
      <c r="AG244" s="7"/>
      <c r="AH244" s="7"/>
    </row>
    <row r="245" spans="1:34" ht="15.75" customHeight="1">
      <c r="A245" s="209"/>
      <c r="B245" s="71"/>
      <c r="C245" s="211"/>
      <c r="D245" s="211"/>
      <c r="E245" s="212"/>
      <c r="F245" s="199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"/>
      <c r="AF245" s="7"/>
      <c r="AG245" s="7"/>
      <c r="AH245" s="7"/>
    </row>
    <row r="246" spans="1:34" ht="15.75" customHeight="1">
      <c r="A246" s="209"/>
      <c r="B246" s="71"/>
      <c r="C246" s="211"/>
      <c r="D246" s="211"/>
      <c r="E246" s="212"/>
      <c r="F246" s="199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"/>
      <c r="AF246" s="7"/>
      <c r="AG246" s="7"/>
      <c r="AH246" s="7"/>
    </row>
    <row r="247" spans="1:34" ht="15.75" customHeight="1">
      <c r="A247" s="209"/>
      <c r="B247" s="71"/>
      <c r="C247" s="211"/>
      <c r="D247" s="211"/>
      <c r="E247" s="212"/>
      <c r="F247" s="199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"/>
      <c r="AF247" s="7"/>
      <c r="AG247" s="7"/>
      <c r="AH247" s="7"/>
    </row>
    <row r="248" spans="1:34" ht="15.75" customHeight="1">
      <c r="A248" s="209"/>
      <c r="B248" s="71"/>
      <c r="C248" s="211"/>
      <c r="D248" s="211"/>
      <c r="E248" s="212"/>
      <c r="F248" s="199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"/>
      <c r="AF248" s="7"/>
      <c r="AG248" s="7"/>
      <c r="AH248" s="7"/>
    </row>
    <row r="249" spans="1:34" ht="15.75" customHeight="1">
      <c r="A249" s="209"/>
      <c r="B249" s="71"/>
      <c r="C249" s="211"/>
      <c r="D249" s="211"/>
      <c r="E249" s="212"/>
      <c r="F249" s="199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"/>
      <c r="AF249" s="7"/>
      <c r="AG249" s="7"/>
      <c r="AH249" s="7"/>
    </row>
    <row r="250" spans="1:34" ht="15.75" customHeight="1">
      <c r="A250" s="209"/>
      <c r="B250" s="71"/>
      <c r="C250" s="211"/>
      <c r="D250" s="211"/>
      <c r="E250" s="212"/>
      <c r="F250" s="199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"/>
      <c r="AF250" s="7"/>
      <c r="AG250" s="7"/>
      <c r="AH250" s="7"/>
    </row>
    <row r="251" spans="1:34" ht="15.75" customHeight="1">
      <c r="A251" s="209"/>
      <c r="B251" s="71"/>
      <c r="C251" s="211"/>
      <c r="D251" s="211"/>
      <c r="E251" s="212"/>
      <c r="F251" s="199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"/>
      <c r="AF251" s="7"/>
      <c r="AG251" s="7"/>
      <c r="AH251" s="7"/>
    </row>
    <row r="252" spans="1:34" ht="15.75" customHeight="1">
      <c r="A252" s="209"/>
      <c r="B252" s="71"/>
      <c r="C252" s="211"/>
      <c r="D252" s="211"/>
      <c r="E252" s="212"/>
      <c r="F252" s="199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"/>
      <c r="AF252" s="7"/>
      <c r="AG252" s="7"/>
      <c r="AH252" s="7"/>
    </row>
    <row r="253" spans="1:34" ht="15.75" customHeight="1">
      <c r="A253" s="209"/>
      <c r="B253" s="71"/>
      <c r="C253" s="211"/>
      <c r="D253" s="211"/>
      <c r="E253" s="212"/>
      <c r="F253" s="199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"/>
      <c r="AF253" s="7"/>
      <c r="AG253" s="7"/>
      <c r="AH253" s="7"/>
    </row>
    <row r="254" spans="1:34" ht="15.75" customHeight="1">
      <c r="A254" s="209"/>
      <c r="B254" s="71"/>
      <c r="C254" s="211"/>
      <c r="D254" s="211"/>
      <c r="E254" s="212"/>
      <c r="F254" s="199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"/>
      <c r="AF254" s="7"/>
      <c r="AG254" s="7"/>
      <c r="AH254" s="7"/>
    </row>
    <row r="255" spans="1:34" ht="15.75" customHeight="1">
      <c r="A255" s="209"/>
      <c r="B255" s="71"/>
      <c r="C255" s="211"/>
      <c r="D255" s="211"/>
      <c r="E255" s="212"/>
      <c r="F255" s="199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"/>
      <c r="AF255" s="7"/>
      <c r="AG255" s="7"/>
      <c r="AH255" s="7"/>
    </row>
    <row r="256" spans="1:34" ht="15.75" customHeight="1">
      <c r="A256" s="209"/>
      <c r="B256" s="71"/>
      <c r="C256" s="211"/>
      <c r="D256" s="211"/>
      <c r="E256" s="212"/>
      <c r="F256" s="199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"/>
      <c r="AF256" s="7"/>
      <c r="AG256" s="7"/>
      <c r="AH256" s="7"/>
    </row>
    <row r="257" spans="1:34" ht="15.75" customHeight="1">
      <c r="A257" s="209"/>
      <c r="B257" s="71"/>
      <c r="C257" s="211"/>
      <c r="D257" s="211"/>
      <c r="E257" s="212"/>
      <c r="F257" s="199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"/>
      <c r="AF257" s="7"/>
      <c r="AG257" s="7"/>
      <c r="AH257" s="7"/>
    </row>
    <row r="258" spans="1:34" ht="15.75" customHeight="1">
      <c r="A258" s="209"/>
      <c r="B258" s="71"/>
      <c r="C258" s="211"/>
      <c r="D258" s="211"/>
      <c r="E258" s="212"/>
      <c r="F258" s="199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"/>
      <c r="AF258" s="7"/>
      <c r="AG258" s="7"/>
      <c r="AH258" s="7"/>
    </row>
    <row r="259" spans="1:34" ht="15.75" customHeight="1">
      <c r="A259" s="209"/>
      <c r="B259" s="71"/>
      <c r="C259" s="211"/>
      <c r="D259" s="211"/>
      <c r="E259" s="212"/>
      <c r="F259" s="199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"/>
      <c r="AF259" s="7"/>
      <c r="AG259" s="7"/>
      <c r="AH259" s="7"/>
    </row>
    <row r="260" spans="1:34" ht="15.75" customHeight="1">
      <c r="A260" s="209"/>
      <c r="B260" s="71"/>
      <c r="C260" s="211"/>
      <c r="D260" s="211"/>
      <c r="E260" s="212"/>
      <c r="F260" s="199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"/>
      <c r="AF260" s="7"/>
      <c r="AG260" s="7"/>
      <c r="AH260" s="7"/>
    </row>
    <row r="261" spans="1:34" ht="15.75" customHeight="1">
      <c r="A261" s="209"/>
      <c r="B261" s="71"/>
      <c r="C261" s="211"/>
      <c r="D261" s="211"/>
      <c r="E261" s="212"/>
      <c r="F261" s="199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"/>
      <c r="AF261" s="7"/>
      <c r="AG261" s="7"/>
      <c r="AH261" s="7"/>
    </row>
    <row r="262" spans="1:34" ht="15.75" customHeight="1">
      <c r="A262" s="209"/>
      <c r="B262" s="71"/>
      <c r="C262" s="211"/>
      <c r="D262" s="211"/>
      <c r="E262" s="212"/>
      <c r="F262" s="199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"/>
      <c r="AF262" s="7"/>
      <c r="AG262" s="7"/>
      <c r="AH262" s="7"/>
    </row>
    <row r="263" spans="1:34" ht="15.75" customHeight="1">
      <c r="A263" s="209"/>
      <c r="B263" s="71"/>
      <c r="C263" s="211"/>
      <c r="D263" s="211"/>
      <c r="E263" s="212"/>
      <c r="F263" s="199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"/>
      <c r="AF263" s="7"/>
      <c r="AG263" s="7"/>
      <c r="AH263" s="7"/>
    </row>
    <row r="264" spans="1:34" ht="15.75" customHeight="1">
      <c r="A264" s="209"/>
      <c r="B264" s="71"/>
      <c r="C264" s="211"/>
      <c r="D264" s="211"/>
      <c r="E264" s="212"/>
      <c r="F264" s="199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"/>
      <c r="AF264" s="7"/>
      <c r="AG264" s="7"/>
      <c r="AH264" s="7"/>
    </row>
    <row r="265" spans="1:34" ht="15.75" customHeight="1">
      <c r="A265" s="209"/>
      <c r="B265" s="71"/>
      <c r="C265" s="211"/>
      <c r="D265" s="211"/>
      <c r="E265" s="212"/>
      <c r="F265" s="199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"/>
      <c r="AF265" s="7"/>
      <c r="AG265" s="7"/>
      <c r="AH265" s="7"/>
    </row>
    <row r="266" spans="1:34" ht="15.75" customHeight="1">
      <c r="A266" s="209"/>
      <c r="B266" s="71"/>
      <c r="C266" s="211"/>
      <c r="D266" s="211"/>
      <c r="E266" s="212"/>
      <c r="F266" s="199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"/>
      <c r="AF266" s="7"/>
      <c r="AG266" s="7"/>
      <c r="AH266" s="7"/>
    </row>
    <row r="267" spans="1:34" ht="15.75" customHeight="1">
      <c r="A267" s="209"/>
      <c r="B267" s="71"/>
      <c r="C267" s="211"/>
      <c r="D267" s="211"/>
      <c r="E267" s="212"/>
      <c r="F267" s="199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"/>
      <c r="AF267" s="7"/>
      <c r="AG267" s="7"/>
      <c r="AH267" s="7"/>
    </row>
    <row r="268" spans="1:34" ht="15.75" customHeight="1">
      <c r="A268" s="209"/>
      <c r="B268" s="71"/>
      <c r="C268" s="211"/>
      <c r="D268" s="211"/>
      <c r="E268" s="212"/>
      <c r="F268" s="199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"/>
      <c r="AF268" s="7"/>
      <c r="AG268" s="7"/>
      <c r="AH268" s="7"/>
    </row>
    <row r="269" spans="1:34" ht="15.75" customHeight="1">
      <c r="A269" s="209"/>
      <c r="B269" s="71"/>
      <c r="C269" s="211"/>
      <c r="D269" s="211"/>
      <c r="E269" s="212"/>
      <c r="F269" s="199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"/>
      <c r="AF269" s="7"/>
      <c r="AG269" s="7"/>
      <c r="AH269" s="7"/>
    </row>
    <row r="270" spans="1:34" ht="15.75" customHeight="1">
      <c r="A270" s="209"/>
      <c r="B270" s="71"/>
      <c r="C270" s="211"/>
      <c r="D270" s="211"/>
      <c r="E270" s="212"/>
      <c r="F270" s="199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"/>
      <c r="AF270" s="7"/>
      <c r="AG270" s="7"/>
      <c r="AH270" s="7"/>
    </row>
    <row r="271" spans="1:34" ht="15.75" customHeight="1">
      <c r="A271" s="209"/>
      <c r="B271" s="71"/>
      <c r="C271" s="211"/>
      <c r="D271" s="211"/>
      <c r="E271" s="212"/>
      <c r="F271" s="199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"/>
      <c r="AF271" s="7"/>
      <c r="AG271" s="7"/>
      <c r="AH271" s="7"/>
    </row>
    <row r="272" spans="1:34" ht="15.75" customHeight="1">
      <c r="A272" s="209"/>
      <c r="B272" s="71"/>
      <c r="C272" s="211"/>
      <c r="D272" s="211"/>
      <c r="E272" s="212"/>
      <c r="F272" s="199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"/>
      <c r="AF272" s="7"/>
      <c r="AG272" s="7"/>
      <c r="AH272" s="7"/>
    </row>
    <row r="273" spans="1:34" ht="15.75" customHeight="1">
      <c r="A273" s="209"/>
      <c r="B273" s="71"/>
      <c r="C273" s="211"/>
      <c r="D273" s="211"/>
      <c r="E273" s="212"/>
      <c r="F273" s="199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"/>
      <c r="AF273" s="7"/>
      <c r="AG273" s="7"/>
      <c r="AH273" s="7"/>
    </row>
    <row r="274" spans="1:34" ht="15.75" customHeight="1">
      <c r="A274" s="209"/>
      <c r="B274" s="71"/>
      <c r="C274" s="211"/>
      <c r="D274" s="211"/>
      <c r="E274" s="212"/>
      <c r="F274" s="199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"/>
      <c r="AF274" s="7"/>
      <c r="AG274" s="7"/>
      <c r="AH274" s="7"/>
    </row>
    <row r="275" spans="1:34" ht="15.75" customHeight="1">
      <c r="A275" s="209"/>
      <c r="B275" s="71"/>
      <c r="C275" s="211"/>
      <c r="D275" s="211"/>
      <c r="E275" s="212"/>
      <c r="F275" s="199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"/>
      <c r="AF275" s="7"/>
      <c r="AG275" s="7"/>
      <c r="AH275" s="7"/>
    </row>
    <row r="276" spans="1:34" ht="15.75" customHeight="1">
      <c r="A276" s="209"/>
      <c r="B276" s="71"/>
      <c r="C276" s="211"/>
      <c r="D276" s="211"/>
      <c r="E276" s="212"/>
      <c r="F276" s="199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"/>
      <c r="AF276" s="7"/>
      <c r="AG276" s="7"/>
      <c r="AH276" s="7"/>
    </row>
    <row r="277" spans="1:34" ht="15.75" customHeight="1">
      <c r="A277" s="209"/>
      <c r="B277" s="71"/>
      <c r="C277" s="211"/>
      <c r="D277" s="211"/>
      <c r="E277" s="212"/>
      <c r="F277" s="199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"/>
      <c r="AF277" s="7"/>
      <c r="AG277" s="7"/>
      <c r="AH277" s="7"/>
    </row>
    <row r="278" spans="1:34" ht="15.75" customHeight="1">
      <c r="A278" s="209"/>
      <c r="B278" s="71"/>
      <c r="C278" s="211"/>
      <c r="D278" s="211"/>
      <c r="E278" s="212"/>
      <c r="F278" s="199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"/>
      <c r="AF278" s="7"/>
      <c r="AG278" s="7"/>
      <c r="AH278" s="7"/>
    </row>
    <row r="279" spans="1:34" ht="15.75" customHeight="1">
      <c r="A279" s="209"/>
      <c r="B279" s="71"/>
      <c r="C279" s="211"/>
      <c r="D279" s="211"/>
      <c r="E279" s="212"/>
      <c r="F279" s="199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"/>
      <c r="AF279" s="7"/>
      <c r="AG279" s="7"/>
      <c r="AH279" s="7"/>
    </row>
    <row r="280" spans="1:34" ht="15.75" customHeight="1">
      <c r="A280" s="209"/>
      <c r="B280" s="71"/>
      <c r="C280" s="211"/>
      <c r="D280" s="211"/>
      <c r="E280" s="212"/>
      <c r="F280" s="199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"/>
      <c r="AF280" s="7"/>
      <c r="AG280" s="7"/>
      <c r="AH280" s="7"/>
    </row>
    <row r="281" spans="1:34" ht="15.75" customHeight="1">
      <c r="A281" s="209"/>
      <c r="B281" s="71"/>
      <c r="C281" s="211"/>
      <c r="D281" s="211"/>
      <c r="E281" s="212"/>
      <c r="F281" s="199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"/>
      <c r="AF281" s="7"/>
      <c r="AG281" s="7"/>
      <c r="AH281" s="7"/>
    </row>
    <row r="282" spans="1:34" ht="15.75" customHeight="1">
      <c r="A282" s="209"/>
      <c r="B282" s="71"/>
      <c r="C282" s="211"/>
      <c r="D282" s="211"/>
      <c r="E282" s="212"/>
      <c r="F282" s="199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"/>
      <c r="AF282" s="7"/>
      <c r="AG282" s="7"/>
      <c r="AH282" s="7"/>
    </row>
    <row r="283" spans="1:34" ht="15.75" customHeight="1">
      <c r="A283" s="209"/>
      <c r="B283" s="71"/>
      <c r="C283" s="211"/>
      <c r="D283" s="211"/>
      <c r="E283" s="212"/>
      <c r="F283" s="199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"/>
      <c r="AF283" s="7"/>
      <c r="AG283" s="7"/>
      <c r="AH283" s="7"/>
    </row>
    <row r="284" spans="1:34" ht="15.75" customHeight="1">
      <c r="A284" s="209"/>
      <c r="B284" s="71"/>
      <c r="C284" s="211"/>
      <c r="D284" s="211"/>
      <c r="E284" s="212"/>
      <c r="F284" s="199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"/>
      <c r="AF284" s="7"/>
      <c r="AG284" s="7"/>
      <c r="AH284" s="7"/>
    </row>
    <row r="285" spans="1:34" ht="15.75" customHeight="1">
      <c r="A285" s="209"/>
      <c r="B285" s="71"/>
      <c r="C285" s="211"/>
      <c r="D285" s="211"/>
      <c r="E285" s="212"/>
      <c r="F285" s="199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"/>
      <c r="AF285" s="7"/>
      <c r="AG285" s="7"/>
      <c r="AH285" s="7"/>
    </row>
    <row r="286" spans="1:34" ht="15.75" customHeight="1">
      <c r="A286" s="209"/>
      <c r="B286" s="71"/>
      <c r="C286" s="211"/>
      <c r="D286" s="211"/>
      <c r="E286" s="212"/>
      <c r="F286" s="199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"/>
      <c r="AF286" s="7"/>
      <c r="AG286" s="7"/>
      <c r="AH286" s="7"/>
    </row>
    <row r="287" spans="1:34" ht="15.75" customHeight="1">
      <c r="A287" s="209"/>
      <c r="B287" s="71"/>
      <c r="C287" s="211"/>
      <c r="D287" s="211"/>
      <c r="E287" s="212"/>
      <c r="F287" s="199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"/>
      <c r="AF287" s="7"/>
      <c r="AG287" s="7"/>
      <c r="AH287" s="7"/>
    </row>
    <row r="288" spans="1:34" ht="15.75" customHeight="1">
      <c r="A288" s="209"/>
      <c r="B288" s="71"/>
      <c r="C288" s="211"/>
      <c r="D288" s="211"/>
      <c r="E288" s="212"/>
      <c r="F288" s="199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"/>
      <c r="AF288" s="7"/>
      <c r="AG288" s="7"/>
      <c r="AH288" s="7"/>
    </row>
    <row r="289" spans="1:34" ht="15.75" customHeight="1">
      <c r="A289" s="209"/>
      <c r="B289" s="71"/>
      <c r="C289" s="211"/>
      <c r="D289" s="211"/>
      <c r="E289" s="212"/>
      <c r="F289" s="199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"/>
      <c r="AF289" s="7"/>
      <c r="AG289" s="7"/>
      <c r="AH289" s="7"/>
    </row>
    <row r="290" spans="1:34" ht="15.75" customHeight="1">
      <c r="A290" s="209"/>
      <c r="B290" s="71"/>
      <c r="C290" s="211"/>
      <c r="D290" s="211"/>
      <c r="E290" s="212"/>
      <c r="F290" s="199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"/>
      <c r="AF290" s="7"/>
      <c r="AG290" s="7"/>
      <c r="AH290" s="7"/>
    </row>
    <row r="291" spans="1:34" ht="15.75" customHeight="1">
      <c r="A291" s="209"/>
      <c r="B291" s="71"/>
      <c r="C291" s="211"/>
      <c r="D291" s="211"/>
      <c r="E291" s="212"/>
      <c r="F291" s="199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"/>
      <c r="AF291" s="7"/>
      <c r="AG291" s="7"/>
      <c r="AH291" s="7"/>
    </row>
    <row r="292" spans="1:34" ht="15.75" customHeight="1">
      <c r="A292" s="209"/>
      <c r="B292" s="71"/>
      <c r="C292" s="211"/>
      <c r="D292" s="211"/>
      <c r="E292" s="212"/>
      <c r="F292" s="199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"/>
      <c r="AF292" s="7"/>
      <c r="AG292" s="7"/>
      <c r="AH292" s="7"/>
    </row>
    <row r="293" spans="1:34" ht="15.75" customHeight="1">
      <c r="A293" s="209"/>
      <c r="B293" s="71"/>
      <c r="C293" s="211"/>
      <c r="D293" s="211"/>
      <c r="E293" s="212"/>
      <c r="F293" s="199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"/>
      <c r="AF293" s="7"/>
      <c r="AG293" s="7"/>
      <c r="AH293" s="7"/>
    </row>
    <row r="294" spans="1:34" ht="15.75" customHeight="1">
      <c r="A294" s="209"/>
      <c r="B294" s="71"/>
      <c r="C294" s="211"/>
      <c r="D294" s="211"/>
      <c r="E294" s="212"/>
      <c r="F294" s="199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"/>
      <c r="AF294" s="7"/>
      <c r="AG294" s="7"/>
      <c r="AH294" s="7"/>
    </row>
    <row r="295" spans="1:34" ht="15.75" customHeight="1">
      <c r="A295" s="209"/>
      <c r="B295" s="71"/>
      <c r="C295" s="211"/>
      <c r="D295" s="211"/>
      <c r="E295" s="212"/>
      <c r="F295" s="199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"/>
      <c r="AF295" s="7"/>
      <c r="AG295" s="7"/>
      <c r="AH295" s="7"/>
    </row>
    <row r="296" spans="1:34" ht="15.75" customHeight="1">
      <c r="A296" s="209"/>
      <c r="B296" s="71"/>
      <c r="C296" s="211"/>
      <c r="D296" s="211"/>
      <c r="E296" s="212"/>
      <c r="F296" s="199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"/>
      <c r="AF296" s="7"/>
      <c r="AG296" s="7"/>
      <c r="AH296" s="7"/>
    </row>
    <row r="297" spans="1:34" ht="15.75" customHeight="1">
      <c r="A297" s="209"/>
      <c r="B297" s="71"/>
      <c r="C297" s="211"/>
      <c r="D297" s="211"/>
      <c r="E297" s="212"/>
      <c r="F297" s="199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"/>
      <c r="AF297" s="7"/>
      <c r="AG297" s="7"/>
      <c r="AH297" s="7"/>
    </row>
    <row r="298" spans="1:34" ht="15.75" customHeight="1">
      <c r="A298" s="209"/>
      <c r="B298" s="71"/>
      <c r="C298" s="211"/>
      <c r="D298" s="211"/>
      <c r="E298" s="212"/>
      <c r="F298" s="199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"/>
      <c r="AF298" s="7"/>
      <c r="AG298" s="7"/>
      <c r="AH298" s="7"/>
    </row>
    <row r="299" spans="1:34" ht="15.75" customHeight="1">
      <c r="A299" s="209"/>
      <c r="B299" s="71"/>
      <c r="C299" s="211"/>
      <c r="D299" s="211"/>
      <c r="E299" s="212"/>
      <c r="F299" s="199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"/>
      <c r="AF299" s="7"/>
      <c r="AG299" s="7"/>
      <c r="AH299" s="7"/>
    </row>
    <row r="300" spans="1:34" ht="15.75" customHeight="1">
      <c r="A300" s="209"/>
      <c r="B300" s="71"/>
      <c r="C300" s="211"/>
      <c r="D300" s="211"/>
      <c r="E300" s="212"/>
      <c r="F300" s="199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"/>
      <c r="AF300" s="7"/>
      <c r="AG300" s="7"/>
      <c r="AH300" s="7"/>
    </row>
    <row r="301" spans="1:34" ht="15.75" customHeight="1">
      <c r="A301" s="209"/>
      <c r="B301" s="71"/>
      <c r="C301" s="211"/>
      <c r="D301" s="211"/>
      <c r="E301" s="212"/>
      <c r="F301" s="199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"/>
      <c r="AF301" s="7"/>
      <c r="AG301" s="7"/>
      <c r="AH301" s="7"/>
    </row>
    <row r="302" spans="1:34" ht="15.75" customHeight="1">
      <c r="A302" s="209"/>
      <c r="B302" s="71"/>
      <c r="C302" s="211"/>
      <c r="D302" s="211"/>
      <c r="E302" s="212"/>
      <c r="F302" s="199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"/>
      <c r="AF302" s="7"/>
      <c r="AG302" s="7"/>
      <c r="AH302" s="7"/>
    </row>
    <row r="303" spans="1:34" ht="15.75" customHeight="1">
      <c r="A303" s="209"/>
      <c r="B303" s="71"/>
      <c r="C303" s="211"/>
      <c r="D303" s="211"/>
      <c r="E303" s="212"/>
      <c r="F303" s="199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"/>
      <c r="AF303" s="7"/>
      <c r="AG303" s="7"/>
      <c r="AH303" s="7"/>
    </row>
    <row r="304" spans="1:34" ht="15.75" customHeight="1">
      <c r="A304" s="209"/>
      <c r="B304" s="71"/>
      <c r="C304" s="211"/>
      <c r="D304" s="211"/>
      <c r="E304" s="212"/>
      <c r="F304" s="199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"/>
      <c r="AF304" s="7"/>
      <c r="AG304" s="7"/>
      <c r="AH304" s="7"/>
    </row>
    <row r="305" spans="1:34" ht="15.75" customHeight="1">
      <c r="A305" s="209"/>
      <c r="B305" s="71"/>
      <c r="C305" s="211"/>
      <c r="D305" s="211"/>
      <c r="E305" s="212"/>
      <c r="F305" s="199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"/>
      <c r="AF305" s="7"/>
      <c r="AG305" s="7"/>
      <c r="AH305" s="7"/>
    </row>
    <row r="306" spans="1:34" ht="15.75" customHeight="1">
      <c r="A306" s="209"/>
      <c r="B306" s="71"/>
      <c r="C306" s="211"/>
      <c r="D306" s="211"/>
      <c r="E306" s="212"/>
      <c r="F306" s="199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"/>
      <c r="AF306" s="7"/>
      <c r="AG306" s="7"/>
      <c r="AH306" s="7"/>
    </row>
    <row r="307" spans="1:34" ht="15.75" customHeight="1">
      <c r="A307" s="209"/>
      <c r="B307" s="71"/>
      <c r="C307" s="211"/>
      <c r="D307" s="211"/>
      <c r="E307" s="212"/>
      <c r="F307" s="199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"/>
      <c r="AF307" s="7"/>
      <c r="AG307" s="7"/>
      <c r="AH307" s="7"/>
    </row>
    <row r="308" spans="1:34" ht="15.75" customHeight="1">
      <c r="A308" s="209"/>
      <c r="B308" s="71"/>
      <c r="C308" s="211"/>
      <c r="D308" s="211"/>
      <c r="E308" s="212"/>
      <c r="F308" s="199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"/>
      <c r="AF308" s="7"/>
      <c r="AG308" s="7"/>
      <c r="AH308" s="7"/>
    </row>
    <row r="309" spans="1:34" ht="15.75" customHeight="1">
      <c r="A309" s="209"/>
      <c r="B309" s="71"/>
      <c r="C309" s="211"/>
      <c r="D309" s="211"/>
      <c r="E309" s="212"/>
      <c r="F309" s="199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"/>
      <c r="AF309" s="7"/>
      <c r="AG309" s="7"/>
      <c r="AH309" s="7"/>
    </row>
    <row r="310" spans="1:34" ht="15.75" customHeight="1">
      <c r="A310" s="209"/>
      <c r="B310" s="71"/>
      <c r="C310" s="211"/>
      <c r="D310" s="211"/>
      <c r="E310" s="212"/>
      <c r="F310" s="199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"/>
      <c r="AF310" s="7"/>
      <c r="AG310" s="7"/>
      <c r="AH310" s="7"/>
    </row>
    <row r="311" spans="1:34" ht="15.75" customHeight="1">
      <c r="A311" s="209"/>
      <c r="B311" s="71"/>
      <c r="C311" s="211"/>
      <c r="D311" s="211"/>
      <c r="E311" s="212"/>
      <c r="F311" s="199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"/>
      <c r="AF311" s="7"/>
      <c r="AG311" s="7"/>
      <c r="AH311" s="7"/>
    </row>
    <row r="312" spans="1:34" ht="15.75" customHeight="1">
      <c r="A312" s="209"/>
      <c r="B312" s="71"/>
      <c r="C312" s="211"/>
      <c r="D312" s="211"/>
      <c r="E312" s="212"/>
      <c r="F312" s="199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"/>
      <c r="AF312" s="7"/>
      <c r="AG312" s="7"/>
      <c r="AH312" s="7"/>
    </row>
    <row r="313" spans="1:34" ht="15.75" customHeight="1">
      <c r="A313" s="209"/>
      <c r="B313" s="71"/>
      <c r="C313" s="211"/>
      <c r="D313" s="211"/>
      <c r="E313" s="212"/>
      <c r="F313" s="199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"/>
      <c r="AF313" s="7"/>
      <c r="AG313" s="7"/>
      <c r="AH313" s="7"/>
    </row>
    <row r="314" spans="1:34" ht="15.75" customHeight="1">
      <c r="A314" s="209"/>
      <c r="B314" s="71"/>
      <c r="C314" s="211"/>
      <c r="D314" s="211"/>
      <c r="E314" s="212"/>
      <c r="F314" s="199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"/>
      <c r="AF314" s="7"/>
      <c r="AG314" s="7"/>
      <c r="AH314" s="7"/>
    </row>
    <row r="315" spans="1:34" ht="15.75" customHeight="1">
      <c r="A315" s="209"/>
      <c r="B315" s="71"/>
      <c r="C315" s="211"/>
      <c r="D315" s="211"/>
      <c r="E315" s="212"/>
      <c r="F315" s="199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"/>
      <c r="AF315" s="7"/>
      <c r="AG315" s="7"/>
      <c r="AH315" s="7"/>
    </row>
    <row r="316" spans="1:34" ht="15.75" customHeight="1">
      <c r="A316" s="209"/>
      <c r="B316" s="71"/>
      <c r="C316" s="211"/>
      <c r="D316" s="211"/>
      <c r="E316" s="212"/>
      <c r="F316" s="199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"/>
      <c r="AF316" s="7"/>
      <c r="AG316" s="7"/>
      <c r="AH316" s="7"/>
    </row>
    <row r="317" spans="1:34" ht="15.75" customHeight="1">
      <c r="A317" s="209"/>
      <c r="B317" s="71"/>
      <c r="C317" s="211"/>
      <c r="D317" s="211"/>
      <c r="E317" s="212"/>
      <c r="F317" s="199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"/>
      <c r="AF317" s="7"/>
      <c r="AG317" s="7"/>
      <c r="AH317" s="7"/>
    </row>
    <row r="318" spans="1:34" ht="15.75" customHeight="1">
      <c r="A318" s="209"/>
      <c r="B318" s="71"/>
      <c r="C318" s="211"/>
      <c r="D318" s="211"/>
      <c r="E318" s="212"/>
      <c r="F318" s="199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"/>
      <c r="AF318" s="7"/>
      <c r="AG318" s="7"/>
      <c r="AH318" s="7"/>
    </row>
    <row r="319" spans="1:34" ht="15.75" customHeight="1">
      <c r="A319" s="209"/>
      <c r="B319" s="71"/>
      <c r="C319" s="211"/>
      <c r="D319" s="211"/>
      <c r="E319" s="212"/>
      <c r="F319" s="199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"/>
      <c r="AF319" s="7"/>
      <c r="AG319" s="7"/>
      <c r="AH319" s="7"/>
    </row>
    <row r="320" spans="1:34" ht="15.75" customHeight="1">
      <c r="A320" s="209"/>
      <c r="B320" s="71"/>
      <c r="C320" s="211"/>
      <c r="D320" s="211"/>
      <c r="E320" s="212"/>
      <c r="F320" s="199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"/>
      <c r="AF320" s="7"/>
      <c r="AG320" s="7"/>
      <c r="AH320" s="7"/>
    </row>
    <row r="321" spans="1:34" ht="15.75" customHeight="1">
      <c r="A321" s="209"/>
      <c r="B321" s="71"/>
      <c r="C321" s="211"/>
      <c r="D321" s="211"/>
      <c r="E321" s="212"/>
      <c r="F321" s="199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"/>
      <c r="AF321" s="7"/>
      <c r="AG321" s="7"/>
      <c r="AH321" s="7"/>
    </row>
    <row r="322" spans="1:34" ht="15.75" customHeight="1">
      <c r="A322" s="209"/>
      <c r="B322" s="71"/>
      <c r="C322" s="211"/>
      <c r="D322" s="211"/>
      <c r="E322" s="212"/>
      <c r="F322" s="199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"/>
      <c r="AF322" s="7"/>
      <c r="AG322" s="7"/>
      <c r="AH322" s="7"/>
    </row>
    <row r="323" spans="1:34" ht="15.75" customHeight="1">
      <c r="A323" s="209"/>
      <c r="B323" s="71"/>
      <c r="C323" s="211"/>
      <c r="D323" s="211"/>
      <c r="E323" s="212"/>
      <c r="F323" s="199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"/>
      <c r="AF323" s="7"/>
      <c r="AG323" s="7"/>
      <c r="AH323" s="7"/>
    </row>
    <row r="324" spans="1:34" ht="15.75" customHeight="1">
      <c r="A324" s="209"/>
      <c r="B324" s="71"/>
      <c r="C324" s="211"/>
      <c r="D324" s="211"/>
      <c r="E324" s="212"/>
      <c r="F324" s="199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"/>
      <c r="AF324" s="7"/>
      <c r="AG324" s="7"/>
      <c r="AH324" s="7"/>
    </row>
    <row r="325" spans="1:34" ht="15.75" customHeight="1">
      <c r="A325" s="209"/>
      <c r="B325" s="71"/>
      <c r="C325" s="211"/>
      <c r="D325" s="211"/>
      <c r="E325" s="212"/>
      <c r="F325" s="199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"/>
      <c r="AF325" s="7"/>
      <c r="AG325" s="7"/>
      <c r="AH325" s="7"/>
    </row>
    <row r="326" spans="1:34" ht="15.75" customHeight="1">
      <c r="A326" s="209"/>
      <c r="B326" s="71"/>
      <c r="C326" s="211"/>
      <c r="D326" s="211"/>
      <c r="E326" s="212"/>
      <c r="F326" s="199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"/>
      <c r="AF326" s="7"/>
      <c r="AG326" s="7"/>
      <c r="AH326" s="7"/>
    </row>
    <row r="327" spans="1:34" ht="15.75" customHeight="1">
      <c r="A327" s="209"/>
      <c r="B327" s="71"/>
      <c r="C327" s="211"/>
      <c r="D327" s="211"/>
      <c r="E327" s="212"/>
      <c r="F327" s="199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"/>
      <c r="AF327" s="7"/>
      <c r="AG327" s="7"/>
      <c r="AH327" s="7"/>
    </row>
    <row r="328" spans="1:34" ht="15.75" customHeight="1">
      <c r="A328" s="209"/>
      <c r="B328" s="71"/>
      <c r="C328" s="211"/>
      <c r="D328" s="211"/>
      <c r="E328" s="212"/>
      <c r="F328" s="199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"/>
      <c r="AF328" s="7"/>
      <c r="AG328" s="7"/>
      <c r="AH328" s="7"/>
    </row>
    <row r="329" spans="1:34" ht="15.75" customHeight="1">
      <c r="A329" s="209"/>
      <c r="B329" s="71"/>
      <c r="C329" s="211"/>
      <c r="D329" s="211"/>
      <c r="E329" s="212"/>
      <c r="F329" s="199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"/>
      <c r="AF329" s="7"/>
      <c r="AG329" s="7"/>
      <c r="AH329" s="7"/>
    </row>
    <row r="330" spans="1:34" ht="15.75" customHeight="1">
      <c r="A330" s="209"/>
      <c r="B330" s="71"/>
      <c r="C330" s="211"/>
      <c r="D330" s="211"/>
      <c r="E330" s="212"/>
      <c r="F330" s="199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"/>
      <c r="AF330" s="7"/>
      <c r="AG330" s="7"/>
      <c r="AH330" s="7"/>
    </row>
    <row r="331" spans="1:34" ht="15.75" customHeight="1">
      <c r="A331" s="209"/>
      <c r="B331" s="71"/>
      <c r="C331" s="211"/>
      <c r="D331" s="211"/>
      <c r="E331" s="212"/>
      <c r="F331" s="199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"/>
      <c r="AF331" s="7"/>
      <c r="AG331" s="7"/>
      <c r="AH331" s="7"/>
    </row>
    <row r="332" spans="1:34" ht="15.75" customHeight="1">
      <c r="A332" s="209"/>
      <c r="B332" s="71"/>
      <c r="C332" s="211"/>
      <c r="D332" s="211"/>
      <c r="E332" s="212"/>
      <c r="F332" s="199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"/>
      <c r="AF332" s="7"/>
      <c r="AG332" s="7"/>
      <c r="AH332" s="7"/>
    </row>
    <row r="333" spans="1:34" ht="15.75" customHeight="1">
      <c r="A333" s="209"/>
      <c r="B333" s="71"/>
      <c r="C333" s="211"/>
      <c r="D333" s="211"/>
      <c r="E333" s="212"/>
      <c r="F333" s="199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"/>
      <c r="AF333" s="7"/>
      <c r="AG333" s="7"/>
      <c r="AH333" s="7"/>
    </row>
    <row r="334" spans="1:34" ht="15.75" customHeight="1">
      <c r="A334" s="209"/>
      <c r="B334" s="71"/>
      <c r="C334" s="211"/>
      <c r="D334" s="211"/>
      <c r="E334" s="212"/>
      <c r="F334" s="199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"/>
      <c r="AF334" s="7"/>
      <c r="AG334" s="7"/>
      <c r="AH334" s="7"/>
    </row>
    <row r="335" spans="1:34" ht="15.75" customHeight="1">
      <c r="A335" s="209"/>
      <c r="B335" s="71"/>
      <c r="C335" s="211"/>
      <c r="D335" s="211"/>
      <c r="E335" s="212"/>
      <c r="F335" s="199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"/>
      <c r="AF335" s="7"/>
      <c r="AG335" s="7"/>
      <c r="AH335" s="7"/>
    </row>
    <row r="336" spans="1:34" ht="15.75" customHeight="1">
      <c r="A336" s="209"/>
      <c r="B336" s="71"/>
      <c r="C336" s="211"/>
      <c r="D336" s="211"/>
      <c r="E336" s="212"/>
      <c r="F336" s="199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"/>
      <c r="AF336" s="7"/>
      <c r="AG336" s="7"/>
      <c r="AH336" s="7"/>
    </row>
    <row r="337" spans="1:34" ht="15.75" customHeight="1">
      <c r="A337" s="209"/>
      <c r="B337" s="71"/>
      <c r="C337" s="211"/>
      <c r="D337" s="211"/>
      <c r="E337" s="212"/>
      <c r="F337" s="199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"/>
      <c r="AF337" s="7"/>
      <c r="AG337" s="7"/>
      <c r="AH337" s="7"/>
    </row>
    <row r="338" spans="1:34" ht="15.75" customHeight="1">
      <c r="A338" s="209"/>
      <c r="B338" s="71"/>
      <c r="C338" s="211"/>
      <c r="D338" s="211"/>
      <c r="E338" s="212"/>
      <c r="F338" s="199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"/>
      <c r="AF338" s="7"/>
      <c r="AG338" s="7"/>
      <c r="AH338" s="7"/>
    </row>
    <row r="339" spans="1:34" ht="15.75" customHeight="1">
      <c r="A339" s="209"/>
      <c r="B339" s="71"/>
      <c r="C339" s="211"/>
      <c r="D339" s="211"/>
      <c r="E339" s="212"/>
      <c r="F339" s="199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"/>
      <c r="AF339" s="7"/>
      <c r="AG339" s="7"/>
      <c r="AH339" s="7"/>
    </row>
    <row r="340" spans="1:34" ht="15.75" customHeight="1">
      <c r="A340" s="209"/>
      <c r="B340" s="71"/>
      <c r="C340" s="211"/>
      <c r="D340" s="211"/>
      <c r="E340" s="212"/>
      <c r="F340" s="199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"/>
      <c r="AF340" s="7"/>
      <c r="AG340" s="7"/>
      <c r="AH340" s="7"/>
    </row>
    <row r="341" spans="1:34" ht="15.75" customHeight="1">
      <c r="A341" s="209"/>
      <c r="B341" s="71"/>
      <c r="C341" s="211"/>
      <c r="D341" s="211"/>
      <c r="E341" s="212"/>
      <c r="F341" s="199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"/>
      <c r="AF341" s="7"/>
      <c r="AG341" s="7"/>
      <c r="AH341" s="7"/>
    </row>
    <row r="342" spans="1:34" ht="15.75" customHeight="1">
      <c r="A342" s="209"/>
      <c r="B342" s="71"/>
      <c r="C342" s="211"/>
      <c r="D342" s="211"/>
      <c r="E342" s="212"/>
      <c r="F342" s="199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"/>
      <c r="AF342" s="7"/>
      <c r="AG342" s="7"/>
      <c r="AH342" s="7"/>
    </row>
    <row r="343" spans="1:34" ht="15.75" customHeight="1">
      <c r="A343" s="209"/>
      <c r="B343" s="71"/>
      <c r="C343" s="211"/>
      <c r="D343" s="211"/>
      <c r="E343" s="212"/>
      <c r="F343" s="199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"/>
      <c r="AF343" s="7"/>
      <c r="AG343" s="7"/>
      <c r="AH343" s="7"/>
    </row>
    <row r="344" spans="1:34" ht="15.75" customHeight="1">
      <c r="A344" s="209"/>
      <c r="B344" s="71"/>
      <c r="C344" s="211"/>
      <c r="D344" s="211"/>
      <c r="E344" s="212"/>
      <c r="F344" s="199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"/>
      <c r="AF344" s="7"/>
      <c r="AG344" s="7"/>
      <c r="AH344" s="7"/>
    </row>
    <row r="345" spans="1:34" ht="15.75" customHeight="1">
      <c r="A345" s="209"/>
      <c r="B345" s="71"/>
      <c r="C345" s="211"/>
      <c r="D345" s="211"/>
      <c r="E345" s="212"/>
      <c r="F345" s="199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"/>
      <c r="AF345" s="7"/>
      <c r="AG345" s="7"/>
      <c r="AH345" s="7"/>
    </row>
    <row r="346" spans="1:34" ht="15.75" customHeight="1">
      <c r="A346" s="209"/>
      <c r="B346" s="71"/>
      <c r="C346" s="211"/>
      <c r="D346" s="211"/>
      <c r="E346" s="212"/>
      <c r="F346" s="199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"/>
      <c r="AF346" s="7"/>
      <c r="AG346" s="7"/>
      <c r="AH346" s="7"/>
    </row>
    <row r="347" spans="1:34" ht="15.75" customHeight="1">
      <c r="A347" s="209"/>
      <c r="B347" s="71"/>
      <c r="C347" s="211"/>
      <c r="D347" s="211"/>
      <c r="E347" s="212"/>
      <c r="F347" s="199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"/>
      <c r="AF347" s="7"/>
      <c r="AG347" s="7"/>
      <c r="AH347" s="7"/>
    </row>
    <row r="348" spans="1:34" ht="15.75" customHeight="1">
      <c r="A348" s="209"/>
      <c r="B348" s="71"/>
      <c r="C348" s="211"/>
      <c r="D348" s="211"/>
      <c r="E348" s="212"/>
      <c r="F348" s="199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"/>
      <c r="AF348" s="7"/>
      <c r="AG348" s="7"/>
      <c r="AH348" s="7"/>
    </row>
    <row r="349" spans="1:34" ht="15.75" customHeight="1">
      <c r="A349" s="209"/>
      <c r="B349" s="71"/>
      <c r="C349" s="211"/>
      <c r="D349" s="211"/>
      <c r="E349" s="212"/>
      <c r="F349" s="199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"/>
      <c r="AF349" s="7"/>
      <c r="AG349" s="7"/>
      <c r="AH349" s="7"/>
    </row>
    <row r="350" spans="1:34" ht="15.75" customHeight="1">
      <c r="A350" s="209"/>
      <c r="B350" s="71"/>
      <c r="C350" s="211"/>
      <c r="D350" s="211"/>
      <c r="E350" s="212"/>
      <c r="F350" s="199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"/>
      <c r="AF350" s="7"/>
      <c r="AG350" s="7"/>
      <c r="AH350" s="7"/>
    </row>
    <row r="351" spans="1:34" ht="15.75" customHeight="1">
      <c r="A351" s="209"/>
      <c r="B351" s="71"/>
      <c r="C351" s="211"/>
      <c r="D351" s="211"/>
      <c r="E351" s="212"/>
      <c r="F351" s="199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"/>
      <c r="AF351" s="7"/>
      <c r="AG351" s="7"/>
      <c r="AH351" s="7"/>
    </row>
    <row r="352" spans="1:34" ht="15.75" customHeight="1">
      <c r="A352" s="209"/>
      <c r="B352" s="71"/>
      <c r="C352" s="211"/>
      <c r="D352" s="211"/>
      <c r="E352" s="212"/>
      <c r="F352" s="199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"/>
      <c r="AF352" s="7"/>
      <c r="AG352" s="7"/>
      <c r="AH352" s="7"/>
    </row>
    <row r="353" spans="1:34" ht="15.75" customHeight="1">
      <c r="A353" s="209"/>
      <c r="B353" s="71"/>
      <c r="C353" s="211"/>
      <c r="D353" s="211"/>
      <c r="E353" s="212"/>
      <c r="F353" s="199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"/>
      <c r="AF353" s="7"/>
      <c r="AG353" s="7"/>
      <c r="AH353" s="7"/>
    </row>
    <row r="354" spans="1:34" ht="15.75" customHeight="1">
      <c r="A354" s="209"/>
      <c r="B354" s="71"/>
      <c r="C354" s="211"/>
      <c r="D354" s="211"/>
      <c r="E354" s="212"/>
      <c r="F354" s="199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"/>
      <c r="AF354" s="7"/>
      <c r="AG354" s="7"/>
      <c r="AH354" s="7"/>
    </row>
    <row r="355" spans="1:34" ht="15.75" customHeight="1">
      <c r="A355" s="209"/>
      <c r="B355" s="71"/>
      <c r="C355" s="211"/>
      <c r="D355" s="211"/>
      <c r="E355" s="212"/>
      <c r="F355" s="199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"/>
      <c r="AF355" s="7"/>
      <c r="AG355" s="7"/>
      <c r="AH355" s="7"/>
    </row>
    <row r="356" spans="1:34" ht="15.75" customHeight="1">
      <c r="A356" s="209"/>
      <c r="B356" s="71"/>
      <c r="C356" s="211"/>
      <c r="D356" s="211"/>
      <c r="E356" s="212"/>
      <c r="F356" s="199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"/>
      <c r="AF356" s="7"/>
      <c r="AG356" s="7"/>
      <c r="AH356" s="7"/>
    </row>
    <row r="357" spans="1:34" ht="15.75" customHeight="1">
      <c r="A357" s="209"/>
      <c r="B357" s="71"/>
      <c r="C357" s="211"/>
      <c r="D357" s="211"/>
      <c r="E357" s="212"/>
      <c r="F357" s="199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"/>
      <c r="AF357" s="7"/>
      <c r="AG357" s="7"/>
      <c r="AH357" s="7"/>
    </row>
    <row r="358" spans="1:34" ht="15.75" customHeight="1">
      <c r="A358" s="209"/>
      <c r="B358" s="71"/>
      <c r="C358" s="211"/>
      <c r="D358" s="211"/>
      <c r="E358" s="212"/>
      <c r="F358" s="199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"/>
      <c r="AF358" s="7"/>
      <c r="AG358" s="7"/>
      <c r="AH358" s="7"/>
    </row>
    <row r="359" spans="1:34" ht="15.75" customHeight="1">
      <c r="A359" s="209"/>
      <c r="B359" s="71"/>
      <c r="C359" s="211"/>
      <c r="D359" s="211"/>
      <c r="E359" s="212"/>
      <c r="F359" s="199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"/>
      <c r="AF359" s="7"/>
      <c r="AG359" s="7"/>
      <c r="AH359" s="7"/>
    </row>
    <row r="360" spans="1:34" ht="15.75" customHeight="1">
      <c r="A360" s="209"/>
      <c r="B360" s="71"/>
      <c r="C360" s="211"/>
      <c r="D360" s="211"/>
      <c r="E360" s="212"/>
      <c r="F360" s="199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"/>
      <c r="AF360" s="7"/>
      <c r="AG360" s="7"/>
      <c r="AH360" s="7"/>
    </row>
    <row r="361" spans="1:34" ht="15.75" customHeight="1">
      <c r="A361" s="209"/>
      <c r="B361" s="71"/>
      <c r="C361" s="211"/>
      <c r="D361" s="211"/>
      <c r="E361" s="212"/>
      <c r="F361" s="199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"/>
      <c r="AF361" s="7"/>
      <c r="AG361" s="7"/>
      <c r="AH361" s="7"/>
    </row>
    <row r="362" spans="1:34" ht="15.75" customHeight="1">
      <c r="A362" s="209"/>
      <c r="B362" s="71"/>
      <c r="C362" s="211"/>
      <c r="D362" s="211"/>
      <c r="E362" s="212"/>
      <c r="F362" s="199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"/>
      <c r="AF362" s="7"/>
      <c r="AG362" s="7"/>
      <c r="AH362" s="7"/>
    </row>
    <row r="363" spans="1:34" ht="15.75" customHeight="1">
      <c r="A363" s="209"/>
      <c r="B363" s="71"/>
      <c r="C363" s="211"/>
      <c r="D363" s="211"/>
      <c r="E363" s="212"/>
      <c r="F363" s="199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"/>
      <c r="AF363" s="7"/>
      <c r="AG363" s="7"/>
      <c r="AH363" s="7"/>
    </row>
    <row r="364" spans="1:34" ht="15.75" customHeight="1">
      <c r="A364" s="209"/>
      <c r="B364" s="71"/>
      <c r="C364" s="211"/>
      <c r="D364" s="211"/>
      <c r="E364" s="212"/>
      <c r="F364" s="199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"/>
      <c r="AF364" s="7"/>
      <c r="AG364" s="7"/>
      <c r="AH364" s="7"/>
    </row>
    <row r="365" spans="1:34" ht="15.75" customHeight="1">
      <c r="A365" s="209"/>
      <c r="B365" s="71"/>
      <c r="C365" s="211"/>
      <c r="D365" s="211"/>
      <c r="E365" s="212"/>
      <c r="F365" s="199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"/>
      <c r="AF365" s="7"/>
      <c r="AG365" s="7"/>
      <c r="AH365" s="7"/>
    </row>
    <row r="366" spans="1:34" ht="15.75" customHeight="1">
      <c r="A366" s="209"/>
      <c r="B366" s="71"/>
      <c r="C366" s="211"/>
      <c r="D366" s="211"/>
      <c r="E366" s="212"/>
      <c r="F366" s="199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"/>
      <c r="AF366" s="7"/>
      <c r="AG366" s="7"/>
      <c r="AH366" s="7"/>
    </row>
    <row r="367" spans="1:34" ht="15.75" customHeight="1">
      <c r="A367" s="209"/>
      <c r="B367" s="71"/>
      <c r="C367" s="211"/>
      <c r="D367" s="211"/>
      <c r="E367" s="212"/>
      <c r="F367" s="199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"/>
      <c r="AF367" s="7"/>
      <c r="AG367" s="7"/>
      <c r="AH367" s="7"/>
    </row>
    <row r="368" spans="1:34" ht="15.75" customHeight="1">
      <c r="A368" s="209"/>
      <c r="B368" s="71"/>
      <c r="C368" s="211"/>
      <c r="D368" s="211"/>
      <c r="E368" s="212"/>
      <c r="F368" s="199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"/>
      <c r="AF368" s="7"/>
      <c r="AG368" s="7"/>
      <c r="AH368" s="7"/>
    </row>
    <row r="369" spans="1:34" ht="15.75" customHeight="1">
      <c r="A369" s="209"/>
      <c r="B369" s="71"/>
      <c r="C369" s="211"/>
      <c r="D369" s="211"/>
      <c r="E369" s="212"/>
      <c r="F369" s="199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"/>
      <c r="AF369" s="7"/>
      <c r="AG369" s="7"/>
      <c r="AH369" s="7"/>
    </row>
    <row r="370" spans="1:34" ht="15.75" customHeight="1">
      <c r="A370" s="209"/>
      <c r="B370" s="71"/>
      <c r="C370" s="211"/>
      <c r="D370" s="211"/>
      <c r="E370" s="212"/>
      <c r="F370" s="199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"/>
      <c r="AF370" s="7"/>
      <c r="AG370" s="7"/>
      <c r="AH370" s="7"/>
    </row>
    <row r="371" spans="1:34" ht="15.75" customHeight="1">
      <c r="A371" s="209"/>
      <c r="B371" s="71"/>
      <c r="C371" s="211"/>
      <c r="D371" s="211"/>
      <c r="E371" s="212"/>
      <c r="F371" s="199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"/>
      <c r="AF371" s="7"/>
      <c r="AG371" s="7"/>
      <c r="AH371" s="7"/>
    </row>
    <row r="372" spans="1:34" ht="15.75" customHeight="1">
      <c r="A372" s="209"/>
      <c r="B372" s="71"/>
      <c r="C372" s="211"/>
      <c r="D372" s="211"/>
      <c r="E372" s="212"/>
      <c r="F372" s="199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"/>
      <c r="AF372" s="7"/>
      <c r="AG372" s="7"/>
      <c r="AH372" s="7"/>
    </row>
    <row r="373" spans="1:34" ht="15.75" customHeight="1">
      <c r="A373" s="209"/>
      <c r="B373" s="71"/>
      <c r="C373" s="211"/>
      <c r="D373" s="211"/>
      <c r="E373" s="212"/>
      <c r="F373" s="199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"/>
      <c r="AF373" s="7"/>
      <c r="AG373" s="7"/>
      <c r="AH373" s="7"/>
    </row>
    <row r="374" spans="1:34" ht="15.75" customHeight="1">
      <c r="A374" s="209"/>
      <c r="B374" s="71"/>
      <c r="C374" s="211"/>
      <c r="D374" s="211"/>
      <c r="E374" s="212"/>
      <c r="F374" s="199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"/>
      <c r="AF374" s="7"/>
      <c r="AG374" s="7"/>
      <c r="AH374" s="7"/>
    </row>
    <row r="375" spans="1:34" ht="15.75" customHeight="1">
      <c r="A375" s="209"/>
      <c r="B375" s="71"/>
      <c r="C375" s="211"/>
      <c r="D375" s="211"/>
      <c r="E375" s="212"/>
      <c r="F375" s="199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"/>
      <c r="AF375" s="7"/>
      <c r="AG375" s="7"/>
      <c r="AH375" s="7"/>
    </row>
    <row r="376" spans="1:34" ht="15.75" customHeight="1">
      <c r="A376" s="209"/>
      <c r="B376" s="71"/>
      <c r="C376" s="211"/>
      <c r="D376" s="211"/>
      <c r="E376" s="212"/>
      <c r="F376" s="199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"/>
      <c r="AF376" s="7"/>
      <c r="AG376" s="7"/>
      <c r="AH376" s="7"/>
    </row>
    <row r="377" spans="1:34" ht="15.75" customHeight="1">
      <c r="A377" s="209"/>
      <c r="B377" s="71"/>
      <c r="C377" s="211"/>
      <c r="D377" s="211"/>
      <c r="E377" s="212"/>
      <c r="F377" s="199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"/>
      <c r="AF377" s="7"/>
      <c r="AG377" s="7"/>
      <c r="AH377" s="7"/>
    </row>
    <row r="378" spans="1:34" ht="15.75" customHeight="1">
      <c r="A378" s="209"/>
      <c r="B378" s="71"/>
      <c r="C378" s="211"/>
      <c r="D378" s="211"/>
      <c r="E378" s="212"/>
      <c r="F378" s="199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"/>
      <c r="AF378" s="7"/>
      <c r="AG378" s="7"/>
      <c r="AH378" s="7"/>
    </row>
    <row r="379" spans="1:34" ht="15.75" customHeight="1">
      <c r="A379" s="209"/>
      <c r="B379" s="71"/>
      <c r="C379" s="211"/>
      <c r="D379" s="211"/>
      <c r="E379" s="212"/>
      <c r="F379" s="199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"/>
      <c r="AF379" s="7"/>
      <c r="AG379" s="7"/>
      <c r="AH379" s="7"/>
    </row>
    <row r="380" spans="1:34" ht="15.75" customHeight="1">
      <c r="A380" s="209"/>
      <c r="B380" s="71"/>
      <c r="C380" s="211"/>
      <c r="D380" s="211"/>
      <c r="E380" s="212"/>
      <c r="F380" s="199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"/>
      <c r="AF380" s="7"/>
      <c r="AG380" s="7"/>
      <c r="AH380" s="7"/>
    </row>
    <row r="381" spans="1:34" ht="15.75" customHeight="1">
      <c r="A381" s="209"/>
      <c r="B381" s="71"/>
      <c r="C381" s="211"/>
      <c r="D381" s="211"/>
      <c r="E381" s="212"/>
      <c r="F381" s="199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"/>
      <c r="AF381" s="7"/>
      <c r="AG381" s="7"/>
      <c r="AH381" s="7"/>
    </row>
    <row r="382" spans="1:34" ht="15.75" customHeight="1">
      <c r="A382" s="209"/>
      <c r="B382" s="71"/>
      <c r="C382" s="211"/>
      <c r="D382" s="211"/>
      <c r="E382" s="212"/>
      <c r="F382" s="199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"/>
      <c r="AF382" s="7"/>
      <c r="AG382" s="7"/>
      <c r="AH382" s="7"/>
    </row>
    <row r="383" spans="1:34" ht="15.75" customHeight="1">
      <c r="A383" s="209"/>
      <c r="B383" s="71"/>
      <c r="C383" s="211"/>
      <c r="D383" s="211"/>
      <c r="E383" s="212"/>
      <c r="F383" s="199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"/>
      <c r="AF383" s="7"/>
      <c r="AG383" s="7"/>
      <c r="AH383" s="7"/>
    </row>
    <row r="384" spans="1:34" ht="15.75" customHeight="1">
      <c r="A384" s="209"/>
      <c r="B384" s="71"/>
      <c r="C384" s="211"/>
      <c r="D384" s="211"/>
      <c r="E384" s="212"/>
      <c r="F384" s="199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"/>
      <c r="AF384" s="7"/>
      <c r="AG384" s="7"/>
      <c r="AH384" s="7"/>
    </row>
    <row r="385" spans="1:34" ht="15.75" customHeight="1">
      <c r="A385" s="209"/>
      <c r="B385" s="71"/>
      <c r="C385" s="211"/>
      <c r="D385" s="211"/>
      <c r="E385" s="212"/>
      <c r="F385" s="199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"/>
      <c r="AF385" s="7"/>
      <c r="AG385" s="7"/>
      <c r="AH385" s="7"/>
    </row>
    <row r="386" spans="1:34" ht="15.75" customHeight="1">
      <c r="A386" s="209"/>
      <c r="B386" s="71"/>
      <c r="C386" s="211"/>
      <c r="D386" s="211"/>
      <c r="E386" s="212"/>
      <c r="F386" s="199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"/>
      <c r="AF386" s="7"/>
      <c r="AG386" s="7"/>
      <c r="AH386" s="7"/>
    </row>
    <row r="387" spans="1:34" ht="15.75" customHeight="1">
      <c r="A387" s="209"/>
      <c r="B387" s="71"/>
      <c r="C387" s="211"/>
      <c r="D387" s="211"/>
      <c r="E387" s="212"/>
      <c r="F387" s="199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"/>
      <c r="AF387" s="7"/>
      <c r="AG387" s="7"/>
      <c r="AH387" s="7"/>
    </row>
    <row r="388" spans="1:34" ht="15.75" customHeight="1">
      <c r="A388" s="209"/>
      <c r="B388" s="71"/>
      <c r="C388" s="211"/>
      <c r="D388" s="211"/>
      <c r="E388" s="212"/>
      <c r="F388" s="199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"/>
      <c r="AF388" s="7"/>
      <c r="AG388" s="7"/>
      <c r="AH388" s="7"/>
    </row>
    <row r="389" spans="1:34" ht="15.75" customHeight="1">
      <c r="A389" s="209"/>
      <c r="B389" s="71"/>
      <c r="C389" s="211"/>
      <c r="D389" s="211"/>
      <c r="E389" s="212"/>
      <c r="F389" s="199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"/>
      <c r="AF389" s="7"/>
      <c r="AG389" s="7"/>
      <c r="AH389" s="7"/>
    </row>
    <row r="390" spans="1:34" ht="15.75" customHeight="1">
      <c r="A390" s="209"/>
      <c r="B390" s="71"/>
      <c r="C390" s="211"/>
      <c r="D390" s="211"/>
      <c r="E390" s="212"/>
      <c r="F390" s="199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"/>
      <c r="AF390" s="7"/>
      <c r="AG390" s="7"/>
      <c r="AH390" s="7"/>
    </row>
    <row r="391" spans="1:34" ht="15.75" customHeight="1">
      <c r="A391" s="209"/>
      <c r="B391" s="71"/>
      <c r="C391" s="211"/>
      <c r="D391" s="211"/>
      <c r="E391" s="212"/>
      <c r="F391" s="199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"/>
      <c r="AF391" s="7"/>
      <c r="AG391" s="7"/>
      <c r="AH391" s="7"/>
    </row>
    <row r="392" spans="1:34" ht="15.75" customHeight="1">
      <c r="A392" s="209"/>
      <c r="B392" s="71"/>
      <c r="C392" s="211"/>
      <c r="D392" s="211"/>
      <c r="E392" s="212"/>
      <c r="F392" s="199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"/>
      <c r="AF392" s="7"/>
      <c r="AG392" s="7"/>
      <c r="AH392" s="7"/>
    </row>
    <row r="393" spans="1:34" ht="15.75" customHeight="1">
      <c r="A393" s="209"/>
      <c r="B393" s="71"/>
      <c r="C393" s="211"/>
      <c r="D393" s="211"/>
      <c r="E393" s="212"/>
      <c r="F393" s="199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"/>
      <c r="AF393" s="7"/>
      <c r="AG393" s="7"/>
      <c r="AH393" s="7"/>
    </row>
    <row r="394" spans="1:34" ht="15.75" customHeight="1">
      <c r="A394" s="209"/>
      <c r="B394" s="71"/>
      <c r="C394" s="211"/>
      <c r="D394" s="211"/>
      <c r="E394" s="212"/>
      <c r="F394" s="199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"/>
      <c r="AF394" s="7"/>
      <c r="AG394" s="7"/>
      <c r="AH394" s="7"/>
    </row>
    <row r="395" spans="1:34" ht="15.75" customHeight="1">
      <c r="A395" s="209"/>
      <c r="B395" s="71"/>
      <c r="C395" s="211"/>
      <c r="D395" s="211"/>
      <c r="E395" s="212"/>
      <c r="F395" s="199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"/>
      <c r="AF395" s="7"/>
      <c r="AG395" s="7"/>
      <c r="AH395" s="7"/>
    </row>
    <row r="396" spans="1:34" ht="15.75" customHeight="1">
      <c r="A396" s="209"/>
      <c r="B396" s="71"/>
      <c r="C396" s="211"/>
      <c r="D396" s="211"/>
      <c r="E396" s="212"/>
      <c r="F396" s="199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"/>
      <c r="AF396" s="7"/>
      <c r="AG396" s="7"/>
      <c r="AH396" s="7"/>
    </row>
    <row r="397" spans="1:34" ht="15.75" customHeight="1">
      <c r="A397" s="209"/>
      <c r="B397" s="71"/>
      <c r="C397" s="211"/>
      <c r="D397" s="211"/>
      <c r="E397" s="212"/>
      <c r="F397" s="199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"/>
      <c r="AF397" s="7"/>
      <c r="AG397" s="7"/>
      <c r="AH397" s="7"/>
    </row>
    <row r="398" spans="1:34" ht="15.75" customHeight="1">
      <c r="A398" s="209"/>
      <c r="B398" s="71"/>
      <c r="C398" s="211"/>
      <c r="D398" s="211"/>
      <c r="E398" s="212"/>
      <c r="F398" s="199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"/>
      <c r="AF398" s="7"/>
      <c r="AG398" s="7"/>
      <c r="AH398" s="7"/>
    </row>
    <row r="399" spans="1:34" ht="15.75" customHeight="1">
      <c r="A399" s="209"/>
      <c r="B399" s="71"/>
      <c r="C399" s="211"/>
      <c r="D399" s="211"/>
      <c r="E399" s="212"/>
      <c r="F399" s="199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"/>
      <c r="AF399" s="7"/>
      <c r="AG399" s="7"/>
      <c r="AH399" s="7"/>
    </row>
    <row r="400" spans="1:34" ht="15.75" customHeight="1">
      <c r="A400" s="209"/>
      <c r="B400" s="71"/>
      <c r="C400" s="211"/>
      <c r="D400" s="211"/>
      <c r="E400" s="212"/>
      <c r="F400" s="199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"/>
      <c r="AF400" s="7"/>
      <c r="AG400" s="7"/>
      <c r="AH400" s="7"/>
    </row>
    <row r="401" spans="1:34" ht="15.75" customHeight="1">
      <c r="A401" s="209"/>
      <c r="B401" s="71"/>
      <c r="C401" s="211"/>
      <c r="D401" s="211"/>
      <c r="E401" s="212"/>
      <c r="F401" s="199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"/>
      <c r="AF401" s="7"/>
      <c r="AG401" s="7"/>
      <c r="AH401" s="7"/>
    </row>
    <row r="402" spans="1:34" ht="15.75" customHeight="1">
      <c r="A402" s="209"/>
      <c r="B402" s="71"/>
      <c r="C402" s="211"/>
      <c r="D402" s="211"/>
      <c r="E402" s="212"/>
      <c r="F402" s="199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"/>
      <c r="AF402" s="7"/>
      <c r="AG402" s="7"/>
      <c r="AH402" s="7"/>
    </row>
    <row r="403" spans="1:34" ht="15.75" customHeight="1">
      <c r="A403" s="209"/>
      <c r="B403" s="71"/>
      <c r="C403" s="211"/>
      <c r="D403" s="211"/>
      <c r="E403" s="212"/>
      <c r="F403" s="199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"/>
      <c r="AF403" s="7"/>
      <c r="AG403" s="7"/>
      <c r="AH403" s="7"/>
    </row>
    <row r="404" spans="1:34" ht="15.75" customHeight="1">
      <c r="A404" s="209"/>
      <c r="B404" s="71"/>
      <c r="C404" s="211"/>
      <c r="D404" s="211"/>
      <c r="E404" s="212"/>
      <c r="F404" s="199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"/>
      <c r="AF404" s="7"/>
      <c r="AG404" s="7"/>
      <c r="AH404" s="7"/>
    </row>
    <row r="405" spans="1:34" ht="15.75" customHeight="1">
      <c r="A405" s="209"/>
      <c r="B405" s="71"/>
      <c r="C405" s="211"/>
      <c r="D405" s="211"/>
      <c r="E405" s="212"/>
      <c r="F405" s="199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"/>
      <c r="AF405" s="7"/>
      <c r="AG405" s="7"/>
      <c r="AH405" s="7"/>
    </row>
    <row r="406" spans="1:34" ht="15.75" customHeight="1">
      <c r="A406" s="209"/>
      <c r="B406" s="71"/>
      <c r="C406" s="211"/>
      <c r="D406" s="211"/>
      <c r="E406" s="212"/>
      <c r="F406" s="199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"/>
      <c r="AF406" s="7"/>
      <c r="AG406" s="7"/>
      <c r="AH406" s="7"/>
    </row>
    <row r="407" spans="1:34" ht="15.75" customHeight="1">
      <c r="A407" s="209"/>
      <c r="B407" s="71"/>
      <c r="C407" s="211"/>
      <c r="D407" s="211"/>
      <c r="E407" s="212"/>
      <c r="F407" s="199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"/>
      <c r="AF407" s="7"/>
      <c r="AG407" s="7"/>
      <c r="AH407" s="7"/>
    </row>
    <row r="408" spans="1:34" ht="15.75" customHeight="1">
      <c r="A408" s="209"/>
      <c r="B408" s="71"/>
      <c r="C408" s="211"/>
      <c r="D408" s="211"/>
      <c r="E408" s="212"/>
      <c r="F408" s="199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"/>
      <c r="AF408" s="7"/>
      <c r="AG408" s="7"/>
      <c r="AH408" s="7"/>
    </row>
    <row r="409" spans="1:34" ht="15.75" customHeight="1">
      <c r="A409" s="209"/>
      <c r="B409" s="71"/>
      <c r="C409" s="211"/>
      <c r="D409" s="211"/>
      <c r="E409" s="212"/>
      <c r="F409" s="199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"/>
      <c r="AF409" s="7"/>
      <c r="AG409" s="7"/>
      <c r="AH409" s="7"/>
    </row>
    <row r="410" spans="1:34" ht="15.75" customHeight="1">
      <c r="A410" s="209"/>
      <c r="B410" s="71"/>
      <c r="C410" s="211"/>
      <c r="D410" s="211"/>
      <c r="E410" s="212"/>
      <c r="F410" s="199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"/>
      <c r="AF410" s="7"/>
      <c r="AG410" s="7"/>
      <c r="AH410" s="7"/>
    </row>
    <row r="411" spans="1:34" ht="15.75" customHeight="1">
      <c r="A411" s="209"/>
      <c r="B411" s="71"/>
      <c r="C411" s="211"/>
      <c r="D411" s="211"/>
      <c r="E411" s="212"/>
      <c r="F411" s="199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"/>
      <c r="AF411" s="7"/>
      <c r="AG411" s="7"/>
      <c r="AH411" s="7"/>
    </row>
    <row r="412" spans="1:34" ht="15.75" customHeight="1">
      <c r="A412" s="209"/>
      <c r="B412" s="71"/>
      <c r="C412" s="211"/>
      <c r="D412" s="211"/>
      <c r="E412" s="212"/>
      <c r="F412" s="199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"/>
      <c r="AF412" s="7"/>
      <c r="AG412" s="7"/>
      <c r="AH412" s="7"/>
    </row>
    <row r="413" spans="1:34" ht="15.75" customHeight="1">
      <c r="A413" s="209"/>
      <c r="B413" s="71"/>
      <c r="C413" s="211"/>
      <c r="D413" s="211"/>
      <c r="E413" s="212"/>
      <c r="F413" s="199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"/>
      <c r="AF413" s="7"/>
      <c r="AG413" s="7"/>
      <c r="AH413" s="7"/>
    </row>
    <row r="414" spans="1:34" ht="15.75" customHeight="1">
      <c r="A414" s="209"/>
      <c r="B414" s="71"/>
      <c r="C414" s="211"/>
      <c r="D414" s="211"/>
      <c r="E414" s="212"/>
      <c r="F414" s="199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"/>
      <c r="AF414" s="7"/>
      <c r="AG414" s="7"/>
      <c r="AH414" s="7"/>
    </row>
    <row r="415" spans="1:34" ht="15.75" customHeight="1">
      <c r="A415" s="209"/>
      <c r="B415" s="71"/>
      <c r="C415" s="211"/>
      <c r="D415" s="211"/>
      <c r="E415" s="212"/>
      <c r="F415" s="199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"/>
      <c r="AF415" s="7"/>
      <c r="AG415" s="7"/>
      <c r="AH415" s="7"/>
    </row>
    <row r="416" spans="1:34" ht="15.75" customHeight="1">
      <c r="A416" s="209"/>
      <c r="B416" s="71"/>
      <c r="C416" s="211"/>
      <c r="D416" s="211"/>
      <c r="E416" s="212"/>
      <c r="F416" s="199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"/>
      <c r="AF416" s="7"/>
      <c r="AG416" s="7"/>
      <c r="AH416" s="7"/>
    </row>
    <row r="417" spans="1:34" ht="15.75" customHeight="1">
      <c r="A417" s="209"/>
      <c r="B417" s="71"/>
      <c r="C417" s="211"/>
      <c r="D417" s="211"/>
      <c r="E417" s="212"/>
      <c r="F417" s="199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"/>
      <c r="AF417" s="7"/>
      <c r="AG417" s="7"/>
      <c r="AH417" s="7"/>
    </row>
    <row r="418" spans="1:34" ht="15.75" customHeight="1">
      <c r="A418" s="209"/>
      <c r="B418" s="71"/>
      <c r="C418" s="211"/>
      <c r="D418" s="211"/>
      <c r="E418" s="212"/>
      <c r="F418" s="199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"/>
      <c r="AF418" s="7"/>
      <c r="AG418" s="7"/>
      <c r="AH418" s="7"/>
    </row>
    <row r="419" spans="1:34" ht="15.75" customHeight="1">
      <c r="A419" s="209"/>
      <c r="B419" s="71"/>
      <c r="C419" s="211"/>
      <c r="D419" s="211"/>
      <c r="E419" s="212"/>
      <c r="F419" s="199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"/>
      <c r="AF419" s="7"/>
      <c r="AG419" s="7"/>
      <c r="AH419" s="7"/>
    </row>
    <row r="420" spans="1:34" ht="15.75" customHeight="1">
      <c r="A420" s="209"/>
      <c r="B420" s="71"/>
      <c r="C420" s="211"/>
      <c r="D420" s="211"/>
      <c r="E420" s="212"/>
      <c r="F420" s="199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"/>
      <c r="AF420" s="7"/>
      <c r="AG420" s="7"/>
      <c r="AH420" s="7"/>
    </row>
    <row r="421" spans="1:34" ht="15.75" customHeight="1">
      <c r="A421" s="209"/>
      <c r="B421" s="71"/>
      <c r="C421" s="211"/>
      <c r="D421" s="211"/>
      <c r="E421" s="212"/>
      <c r="F421" s="199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"/>
      <c r="AF421" s="7"/>
      <c r="AG421" s="7"/>
      <c r="AH421" s="7"/>
    </row>
    <row r="422" spans="1:34" ht="15.75" customHeight="1">
      <c r="A422" s="209"/>
      <c r="B422" s="71"/>
      <c r="C422" s="211"/>
      <c r="D422" s="211"/>
      <c r="E422" s="212"/>
      <c r="F422" s="199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"/>
      <c r="AF422" s="7"/>
      <c r="AG422" s="7"/>
      <c r="AH422" s="7"/>
    </row>
    <row r="423" spans="1:34" ht="15.75" customHeight="1">
      <c r="A423" s="209"/>
      <c r="B423" s="71"/>
      <c r="C423" s="211"/>
      <c r="D423" s="211"/>
      <c r="E423" s="212"/>
      <c r="F423" s="199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"/>
      <c r="AF423" s="7"/>
      <c r="AG423" s="7"/>
      <c r="AH423" s="7"/>
    </row>
    <row r="424" spans="1:34" ht="15.75" customHeight="1">
      <c r="A424" s="209"/>
      <c r="B424" s="71"/>
      <c r="C424" s="211"/>
      <c r="D424" s="211"/>
      <c r="E424" s="212"/>
      <c r="F424" s="199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"/>
      <c r="AF424" s="7"/>
      <c r="AG424" s="7"/>
      <c r="AH424" s="7"/>
    </row>
    <row r="425" spans="1:34" ht="15.75" customHeight="1">
      <c r="A425" s="209"/>
      <c r="B425" s="71"/>
      <c r="C425" s="211"/>
      <c r="D425" s="211"/>
      <c r="E425" s="212"/>
      <c r="F425" s="199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"/>
      <c r="AF425" s="7"/>
      <c r="AG425" s="7"/>
      <c r="AH425" s="7"/>
    </row>
    <row r="426" spans="1:34" ht="15.75" customHeight="1">
      <c r="A426" s="209"/>
      <c r="B426" s="71"/>
      <c r="C426" s="211"/>
      <c r="D426" s="211"/>
      <c r="E426" s="212"/>
      <c r="F426" s="199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"/>
      <c r="AF426" s="7"/>
      <c r="AG426" s="7"/>
      <c r="AH426" s="7"/>
    </row>
    <row r="427" spans="1:34" ht="15.75" customHeight="1">
      <c r="A427" s="209"/>
      <c r="B427" s="71"/>
      <c r="C427" s="211"/>
      <c r="D427" s="211"/>
      <c r="E427" s="212"/>
      <c r="F427" s="199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"/>
      <c r="AF427" s="7"/>
      <c r="AG427" s="7"/>
      <c r="AH427" s="7"/>
    </row>
    <row r="428" spans="1:34" ht="15.75" customHeight="1">
      <c r="A428" s="209"/>
      <c r="B428" s="71"/>
      <c r="C428" s="211"/>
      <c r="D428" s="211"/>
      <c r="E428" s="212"/>
      <c r="F428" s="199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"/>
      <c r="AF428" s="7"/>
      <c r="AG428" s="7"/>
      <c r="AH428" s="7"/>
    </row>
    <row r="429" spans="1:34" ht="15.75" customHeight="1">
      <c r="A429" s="209"/>
      <c r="B429" s="71"/>
      <c r="C429" s="211"/>
      <c r="D429" s="211"/>
      <c r="E429" s="212"/>
      <c r="F429" s="199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"/>
      <c r="AF429" s="7"/>
      <c r="AG429" s="7"/>
      <c r="AH429" s="7"/>
    </row>
    <row r="430" spans="1:34" ht="15.75" customHeight="1">
      <c r="A430" s="209"/>
      <c r="B430" s="71"/>
      <c r="C430" s="211"/>
      <c r="D430" s="211"/>
      <c r="E430" s="212"/>
      <c r="F430" s="199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"/>
      <c r="AF430" s="7"/>
      <c r="AG430" s="7"/>
      <c r="AH430" s="7"/>
    </row>
    <row r="431" spans="1:34" ht="15.75" customHeight="1">
      <c r="A431" s="209"/>
      <c r="B431" s="71"/>
      <c r="C431" s="211"/>
      <c r="D431" s="211"/>
      <c r="E431" s="212"/>
      <c r="F431" s="199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"/>
      <c r="AF431" s="7"/>
      <c r="AG431" s="7"/>
      <c r="AH431" s="7"/>
    </row>
    <row r="432" spans="1:34" ht="15.75" customHeight="1">
      <c r="A432" s="209"/>
      <c r="B432" s="71"/>
      <c r="C432" s="211"/>
      <c r="D432" s="211"/>
      <c r="E432" s="212"/>
      <c r="F432" s="199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"/>
      <c r="AF432" s="7"/>
      <c r="AG432" s="7"/>
      <c r="AH432" s="7"/>
    </row>
    <row r="433" spans="1:34" ht="15.75" customHeight="1">
      <c r="A433" s="209"/>
      <c r="B433" s="71"/>
      <c r="C433" s="211"/>
      <c r="D433" s="211"/>
      <c r="E433" s="212"/>
      <c r="F433" s="199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"/>
      <c r="AF433" s="7"/>
      <c r="AG433" s="7"/>
      <c r="AH433" s="7"/>
    </row>
    <row r="434" spans="1:34" ht="15.75" customHeight="1">
      <c r="A434" s="209"/>
      <c r="B434" s="71"/>
      <c r="C434" s="211"/>
      <c r="D434" s="211"/>
      <c r="E434" s="212"/>
      <c r="F434" s="199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"/>
      <c r="AF434" s="7"/>
      <c r="AG434" s="7"/>
      <c r="AH434" s="7"/>
    </row>
    <row r="435" spans="1:34" ht="15.75" customHeight="1">
      <c r="A435" s="209"/>
      <c r="B435" s="71"/>
      <c r="C435" s="211"/>
      <c r="D435" s="211"/>
      <c r="E435" s="212"/>
      <c r="F435" s="199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"/>
      <c r="AF435" s="7"/>
      <c r="AG435" s="7"/>
      <c r="AH435" s="7"/>
    </row>
    <row r="436" spans="1:34" ht="15.75" customHeight="1">
      <c r="A436" s="209"/>
      <c r="B436" s="71"/>
      <c r="C436" s="211"/>
      <c r="D436" s="211"/>
      <c r="E436" s="212"/>
      <c r="F436" s="199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"/>
      <c r="AF436" s="7"/>
      <c r="AG436" s="7"/>
      <c r="AH436" s="7"/>
    </row>
    <row r="437" spans="1:34" ht="15.75" customHeight="1">
      <c r="A437" s="209"/>
      <c r="B437" s="71"/>
      <c r="C437" s="211"/>
      <c r="D437" s="211"/>
      <c r="E437" s="212"/>
      <c r="F437" s="199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"/>
      <c r="AF437" s="7"/>
      <c r="AG437" s="7"/>
      <c r="AH437" s="7"/>
    </row>
    <row r="438" spans="1:34" ht="15.75" customHeight="1">
      <c r="A438" s="209"/>
      <c r="B438" s="71"/>
      <c r="C438" s="211"/>
      <c r="D438" s="211"/>
      <c r="E438" s="212"/>
      <c r="F438" s="199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"/>
      <c r="AF438" s="7"/>
      <c r="AG438" s="7"/>
      <c r="AH438" s="7"/>
    </row>
    <row r="439" spans="1:34" ht="15.75" customHeight="1">
      <c r="A439" s="209"/>
      <c r="B439" s="71"/>
      <c r="C439" s="211"/>
      <c r="D439" s="211"/>
      <c r="E439" s="212"/>
      <c r="F439" s="199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"/>
      <c r="AF439" s="7"/>
      <c r="AG439" s="7"/>
      <c r="AH439" s="7"/>
    </row>
    <row r="440" spans="1:34" ht="15.75" customHeight="1">
      <c r="A440" s="209"/>
      <c r="B440" s="71"/>
      <c r="C440" s="211"/>
      <c r="D440" s="211"/>
      <c r="E440" s="212"/>
      <c r="F440" s="199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"/>
      <c r="AF440" s="7"/>
      <c r="AG440" s="7"/>
      <c r="AH440" s="7"/>
    </row>
    <row r="441" spans="1:34" ht="15.75" customHeight="1">
      <c r="A441" s="209"/>
      <c r="B441" s="71"/>
      <c r="C441" s="211"/>
      <c r="D441" s="211"/>
      <c r="E441" s="212"/>
      <c r="F441" s="199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"/>
      <c r="AF441" s="7"/>
      <c r="AG441" s="7"/>
      <c r="AH441" s="7"/>
    </row>
    <row r="442" spans="1:34" ht="15.75" customHeight="1">
      <c r="A442" s="209"/>
      <c r="B442" s="71"/>
      <c r="C442" s="211"/>
      <c r="D442" s="211"/>
      <c r="E442" s="212"/>
      <c r="F442" s="199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"/>
      <c r="AF442" s="7"/>
      <c r="AG442" s="7"/>
      <c r="AH442" s="7"/>
    </row>
    <row r="443" spans="1:34" ht="15.75" customHeight="1">
      <c r="A443" s="209"/>
      <c r="B443" s="71"/>
      <c r="C443" s="211"/>
      <c r="D443" s="211"/>
      <c r="E443" s="212"/>
      <c r="F443" s="199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"/>
      <c r="AF443" s="7"/>
      <c r="AG443" s="7"/>
      <c r="AH443" s="7"/>
    </row>
    <row r="444" spans="1:34" ht="15.75" customHeight="1">
      <c r="A444" s="209"/>
      <c r="B444" s="71"/>
      <c r="C444" s="211"/>
      <c r="D444" s="211"/>
      <c r="E444" s="212"/>
      <c r="F444" s="199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"/>
      <c r="AF444" s="7"/>
      <c r="AG444" s="7"/>
      <c r="AH444" s="7"/>
    </row>
    <row r="445" spans="1:34" ht="15.75" customHeight="1">
      <c r="A445" s="209"/>
      <c r="B445" s="71"/>
      <c r="C445" s="211"/>
      <c r="D445" s="211"/>
      <c r="E445" s="212"/>
      <c r="F445" s="199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"/>
      <c r="AF445" s="7"/>
      <c r="AG445" s="7"/>
      <c r="AH445" s="7"/>
    </row>
    <row r="446" spans="1:34" ht="15.75" customHeight="1">
      <c r="A446" s="209"/>
      <c r="B446" s="71"/>
      <c r="C446" s="211"/>
      <c r="D446" s="211"/>
      <c r="E446" s="212"/>
      <c r="F446" s="199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"/>
      <c r="AF446" s="7"/>
      <c r="AG446" s="7"/>
      <c r="AH446" s="7"/>
    </row>
    <row r="447" spans="1:34" ht="15.75" customHeight="1">
      <c r="A447" s="209"/>
      <c r="B447" s="71"/>
      <c r="C447" s="211"/>
      <c r="D447" s="211"/>
      <c r="E447" s="212"/>
      <c r="F447" s="199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"/>
      <c r="AF447" s="7"/>
      <c r="AG447" s="7"/>
      <c r="AH447" s="7"/>
    </row>
    <row r="448" spans="1:34" ht="15.75" customHeight="1">
      <c r="A448" s="209"/>
      <c r="B448" s="71"/>
      <c r="C448" s="211"/>
      <c r="D448" s="211"/>
      <c r="E448" s="212"/>
      <c r="F448" s="199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"/>
      <c r="AF448" s="7"/>
      <c r="AG448" s="7"/>
      <c r="AH448" s="7"/>
    </row>
    <row r="449" spans="1:34" ht="15.75" customHeight="1">
      <c r="A449" s="209"/>
      <c r="B449" s="71"/>
      <c r="C449" s="211"/>
      <c r="D449" s="211"/>
      <c r="E449" s="212"/>
      <c r="F449" s="199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"/>
      <c r="AF449" s="7"/>
      <c r="AG449" s="7"/>
      <c r="AH449" s="7"/>
    </row>
    <row r="450" spans="1:34" ht="15.75" customHeight="1">
      <c r="A450" s="209"/>
      <c r="B450" s="71"/>
      <c r="C450" s="211"/>
      <c r="D450" s="211"/>
      <c r="E450" s="212"/>
      <c r="F450" s="199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"/>
      <c r="AF450" s="7"/>
      <c r="AG450" s="7"/>
      <c r="AH450" s="7"/>
    </row>
    <row r="451" spans="1:34" ht="15.75" customHeight="1">
      <c r="A451" s="209"/>
      <c r="B451" s="71"/>
      <c r="C451" s="211"/>
      <c r="D451" s="211"/>
      <c r="E451" s="212"/>
      <c r="F451" s="199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"/>
      <c r="AF451" s="7"/>
      <c r="AG451" s="7"/>
      <c r="AH451" s="7"/>
    </row>
    <row r="452" spans="1:34" ht="15.75" customHeight="1">
      <c r="A452" s="209"/>
      <c r="B452" s="71"/>
      <c r="C452" s="211"/>
      <c r="D452" s="211"/>
      <c r="E452" s="212"/>
      <c r="F452" s="199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"/>
      <c r="AF452" s="7"/>
      <c r="AG452" s="7"/>
      <c r="AH452" s="7"/>
    </row>
    <row r="453" spans="1:34" ht="15.75" customHeight="1">
      <c r="A453" s="209"/>
      <c r="B453" s="71"/>
      <c r="C453" s="211"/>
      <c r="D453" s="211"/>
      <c r="E453" s="212"/>
      <c r="F453" s="199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"/>
      <c r="AF453" s="7"/>
      <c r="AG453" s="7"/>
      <c r="AH453" s="7"/>
    </row>
    <row r="454" spans="1:34" ht="15.75" customHeight="1">
      <c r="A454" s="209"/>
      <c r="B454" s="71"/>
      <c r="C454" s="211"/>
      <c r="D454" s="211"/>
      <c r="E454" s="212"/>
      <c r="F454" s="199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"/>
      <c r="AF454" s="7"/>
      <c r="AG454" s="7"/>
      <c r="AH454" s="7"/>
    </row>
    <row r="455" spans="1:34" ht="15.75" customHeight="1">
      <c r="A455" s="209"/>
      <c r="B455" s="71"/>
      <c r="C455" s="211"/>
      <c r="D455" s="211"/>
      <c r="E455" s="212"/>
      <c r="F455" s="199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"/>
      <c r="AF455" s="7"/>
      <c r="AG455" s="7"/>
      <c r="AH455" s="7"/>
    </row>
    <row r="456" spans="1:34" ht="15.75" customHeight="1">
      <c r="A456" s="209"/>
      <c r="B456" s="71"/>
      <c r="C456" s="211"/>
      <c r="D456" s="211"/>
      <c r="E456" s="212"/>
      <c r="F456" s="199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"/>
      <c r="AF456" s="7"/>
      <c r="AG456" s="7"/>
      <c r="AH456" s="7"/>
    </row>
    <row r="457" spans="1:34" ht="15.75" customHeight="1">
      <c r="A457" s="209"/>
      <c r="B457" s="71"/>
      <c r="C457" s="211"/>
      <c r="D457" s="211"/>
      <c r="E457" s="212"/>
      <c r="F457" s="199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"/>
      <c r="AF457" s="7"/>
      <c r="AG457" s="7"/>
      <c r="AH457" s="7"/>
    </row>
    <row r="458" spans="1:34" ht="15.75" customHeight="1">
      <c r="A458" s="209"/>
      <c r="B458" s="71"/>
      <c r="C458" s="211"/>
      <c r="D458" s="211"/>
      <c r="E458" s="212"/>
      <c r="F458" s="199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"/>
      <c r="AF458" s="7"/>
      <c r="AG458" s="7"/>
      <c r="AH458" s="7"/>
    </row>
    <row r="459" spans="1:34" ht="15.75" customHeight="1">
      <c r="A459" s="209"/>
      <c r="B459" s="71"/>
      <c r="C459" s="211"/>
      <c r="D459" s="211"/>
      <c r="E459" s="212"/>
      <c r="F459" s="199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"/>
      <c r="AF459" s="7"/>
      <c r="AG459" s="7"/>
      <c r="AH459" s="7"/>
    </row>
    <row r="460" spans="1:34" ht="15.75" customHeight="1">
      <c r="A460" s="209"/>
      <c r="B460" s="71"/>
      <c r="C460" s="211"/>
      <c r="D460" s="211"/>
      <c r="E460" s="212"/>
      <c r="F460" s="199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"/>
      <c r="AF460" s="7"/>
      <c r="AG460" s="7"/>
      <c r="AH460" s="7"/>
    </row>
    <row r="461" spans="1:34" ht="15.75" customHeight="1">
      <c r="A461" s="209"/>
      <c r="B461" s="71"/>
      <c r="C461" s="211"/>
      <c r="D461" s="211"/>
      <c r="E461" s="212"/>
      <c r="F461" s="199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"/>
      <c r="AF461" s="7"/>
      <c r="AG461" s="7"/>
      <c r="AH461" s="7"/>
    </row>
    <row r="462" spans="1:34" ht="15.75" customHeight="1">
      <c r="A462" s="209"/>
      <c r="B462" s="71"/>
      <c r="C462" s="211"/>
      <c r="D462" s="211"/>
      <c r="E462" s="212"/>
      <c r="F462" s="199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"/>
      <c r="AF462" s="7"/>
      <c r="AG462" s="7"/>
      <c r="AH462" s="7"/>
    </row>
    <row r="463" spans="1:34" ht="15.75" customHeight="1">
      <c r="A463" s="209"/>
      <c r="B463" s="71"/>
      <c r="C463" s="211"/>
      <c r="D463" s="211"/>
      <c r="E463" s="212"/>
      <c r="F463" s="199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"/>
      <c r="AF463" s="7"/>
      <c r="AG463" s="7"/>
      <c r="AH463" s="7"/>
    </row>
    <row r="464" spans="1:34" ht="15.75" customHeight="1">
      <c r="A464" s="209"/>
      <c r="B464" s="71"/>
      <c r="C464" s="211"/>
      <c r="D464" s="211"/>
      <c r="E464" s="212"/>
      <c r="F464" s="199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"/>
      <c r="AF464" s="7"/>
      <c r="AG464" s="7"/>
      <c r="AH464" s="7"/>
    </row>
    <row r="465" spans="1:34" ht="15.75" customHeight="1">
      <c r="A465" s="209"/>
      <c r="B465" s="71"/>
      <c r="C465" s="211"/>
      <c r="D465" s="211"/>
      <c r="E465" s="212"/>
      <c r="F465" s="199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"/>
      <c r="AF465" s="7"/>
      <c r="AG465" s="7"/>
      <c r="AH465" s="7"/>
    </row>
    <row r="466" spans="1:34" ht="15.75" customHeight="1">
      <c r="A466" s="209"/>
      <c r="B466" s="71"/>
      <c r="C466" s="211"/>
      <c r="D466" s="211"/>
      <c r="E466" s="212"/>
      <c r="F466" s="199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"/>
      <c r="AF466" s="7"/>
      <c r="AG466" s="7"/>
      <c r="AH466" s="7"/>
    </row>
    <row r="467" spans="1:34" ht="15.75" customHeight="1">
      <c r="A467" s="209"/>
      <c r="B467" s="71"/>
      <c r="C467" s="211"/>
      <c r="D467" s="211"/>
      <c r="E467" s="212"/>
      <c r="F467" s="199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"/>
      <c r="AF467" s="7"/>
      <c r="AG467" s="7"/>
      <c r="AH467" s="7"/>
    </row>
    <row r="468" spans="1:34" ht="15.75" customHeight="1">
      <c r="A468" s="209"/>
      <c r="B468" s="71"/>
      <c r="C468" s="211"/>
      <c r="D468" s="211"/>
      <c r="E468" s="212"/>
      <c r="F468" s="199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"/>
      <c r="AF468" s="7"/>
      <c r="AG468" s="7"/>
      <c r="AH468" s="7"/>
    </row>
    <row r="469" spans="1:34" ht="15.75" customHeight="1">
      <c r="A469" s="209"/>
      <c r="B469" s="71"/>
      <c r="C469" s="211"/>
      <c r="D469" s="211"/>
      <c r="E469" s="212"/>
      <c r="F469" s="199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"/>
      <c r="AF469" s="7"/>
      <c r="AG469" s="7"/>
      <c r="AH469" s="7"/>
    </row>
    <row r="470" spans="1:34" ht="15.75" customHeight="1">
      <c r="A470" s="209"/>
      <c r="B470" s="71"/>
      <c r="C470" s="211"/>
      <c r="D470" s="211"/>
      <c r="E470" s="212"/>
      <c r="F470" s="199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"/>
      <c r="AF470" s="7"/>
      <c r="AG470" s="7"/>
      <c r="AH470" s="7"/>
    </row>
    <row r="471" spans="1:34" ht="15.75" customHeight="1">
      <c r="A471" s="209"/>
      <c r="B471" s="71"/>
      <c r="C471" s="211"/>
      <c r="D471" s="211"/>
      <c r="E471" s="212"/>
      <c r="F471" s="199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"/>
      <c r="AF471" s="7"/>
      <c r="AG471" s="7"/>
      <c r="AH471" s="7"/>
    </row>
    <row r="472" spans="1:34" ht="15.75" customHeight="1">
      <c r="A472" s="209"/>
      <c r="B472" s="71"/>
      <c r="C472" s="211"/>
      <c r="D472" s="211"/>
      <c r="E472" s="212"/>
      <c r="F472" s="199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"/>
      <c r="AF472" s="7"/>
      <c r="AG472" s="7"/>
      <c r="AH472" s="7"/>
    </row>
    <row r="473" spans="1:34" ht="15.75" customHeight="1">
      <c r="A473" s="209"/>
      <c r="B473" s="71"/>
      <c r="C473" s="211"/>
      <c r="D473" s="211"/>
      <c r="E473" s="212"/>
      <c r="F473" s="199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"/>
      <c r="AF473" s="7"/>
      <c r="AG473" s="7"/>
      <c r="AH473" s="7"/>
    </row>
    <row r="474" spans="1:34" ht="15.75" customHeight="1">
      <c r="A474" s="209"/>
      <c r="B474" s="71"/>
      <c r="C474" s="211"/>
      <c r="D474" s="211"/>
      <c r="E474" s="212"/>
      <c r="F474" s="199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"/>
      <c r="AF474" s="7"/>
      <c r="AG474" s="7"/>
      <c r="AH474" s="7"/>
    </row>
    <row r="475" spans="1:34" ht="15.75" customHeight="1">
      <c r="A475" s="209"/>
      <c r="B475" s="71"/>
      <c r="C475" s="211"/>
      <c r="D475" s="211"/>
      <c r="E475" s="212"/>
      <c r="F475" s="199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"/>
      <c r="AF475" s="7"/>
      <c r="AG475" s="7"/>
      <c r="AH475" s="7"/>
    </row>
    <row r="476" spans="1:34" ht="15.75" customHeight="1">
      <c r="A476" s="209"/>
      <c r="B476" s="71"/>
      <c r="C476" s="211"/>
      <c r="D476" s="211"/>
      <c r="E476" s="212"/>
      <c r="F476" s="199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"/>
      <c r="AF476" s="7"/>
      <c r="AG476" s="7"/>
      <c r="AH476" s="7"/>
    </row>
    <row r="477" spans="1:34" ht="15.75" customHeight="1">
      <c r="A477" s="209"/>
      <c r="B477" s="71"/>
      <c r="C477" s="211"/>
      <c r="D477" s="211"/>
      <c r="E477" s="212"/>
      <c r="F477" s="199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"/>
      <c r="AF477" s="7"/>
      <c r="AG477" s="7"/>
      <c r="AH477" s="7"/>
    </row>
    <row r="478" spans="1:34" ht="15.75" customHeight="1">
      <c r="A478" s="209"/>
      <c r="B478" s="71"/>
      <c r="C478" s="211"/>
      <c r="D478" s="211"/>
      <c r="E478" s="212"/>
      <c r="F478" s="199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"/>
      <c r="AF478" s="7"/>
      <c r="AG478" s="7"/>
      <c r="AH478" s="7"/>
    </row>
    <row r="479" spans="1:34" ht="15.75" customHeight="1">
      <c r="A479" s="209"/>
      <c r="B479" s="71"/>
      <c r="C479" s="211"/>
      <c r="D479" s="211"/>
      <c r="E479" s="212"/>
      <c r="F479" s="199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"/>
      <c r="AF479" s="7"/>
      <c r="AG479" s="7"/>
      <c r="AH479" s="7"/>
    </row>
    <row r="480" spans="1:34" ht="15.75" customHeight="1">
      <c r="A480" s="209"/>
      <c r="B480" s="71"/>
      <c r="C480" s="211"/>
      <c r="D480" s="211"/>
      <c r="E480" s="212"/>
      <c r="F480" s="199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"/>
      <c r="AF480" s="7"/>
      <c r="AG480" s="7"/>
      <c r="AH480" s="7"/>
    </row>
    <row r="481" spans="1:34" ht="15.75" customHeight="1">
      <c r="A481" s="209"/>
      <c r="B481" s="71"/>
      <c r="C481" s="211"/>
      <c r="D481" s="211"/>
      <c r="E481" s="212"/>
      <c r="F481" s="199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"/>
      <c r="AF481" s="7"/>
      <c r="AG481" s="7"/>
      <c r="AH481" s="7"/>
    </row>
    <row r="482" spans="1:34" ht="15.75" customHeight="1">
      <c r="A482" s="209"/>
      <c r="B482" s="71"/>
      <c r="C482" s="211"/>
      <c r="D482" s="211"/>
      <c r="E482" s="212"/>
      <c r="F482" s="199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"/>
      <c r="AF482" s="7"/>
      <c r="AG482" s="7"/>
      <c r="AH482" s="7"/>
    </row>
    <row r="483" spans="1:34" ht="15.75" customHeight="1">
      <c r="A483" s="209"/>
      <c r="B483" s="71"/>
      <c r="C483" s="211"/>
      <c r="D483" s="211"/>
      <c r="E483" s="212"/>
      <c r="F483" s="199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"/>
      <c r="AF483" s="7"/>
      <c r="AG483" s="7"/>
      <c r="AH483" s="7"/>
    </row>
    <row r="484" spans="1:34" ht="15.75" customHeight="1">
      <c r="A484" s="209"/>
      <c r="B484" s="71"/>
      <c r="C484" s="211"/>
      <c r="D484" s="211"/>
      <c r="E484" s="212"/>
      <c r="F484" s="199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"/>
      <c r="AF484" s="7"/>
      <c r="AG484" s="7"/>
      <c r="AH484" s="7"/>
    </row>
    <row r="485" spans="1:34" ht="15.75" customHeight="1">
      <c r="A485" s="209"/>
      <c r="B485" s="71"/>
      <c r="C485" s="211"/>
      <c r="D485" s="211"/>
      <c r="E485" s="212"/>
      <c r="F485" s="199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"/>
      <c r="AF485" s="7"/>
      <c r="AG485" s="7"/>
      <c r="AH485" s="7"/>
    </row>
    <row r="486" spans="1:34" ht="15.75" customHeight="1">
      <c r="A486" s="209"/>
      <c r="B486" s="71"/>
      <c r="C486" s="211"/>
      <c r="D486" s="211"/>
      <c r="E486" s="212"/>
      <c r="F486" s="199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"/>
      <c r="AF486" s="7"/>
      <c r="AG486" s="7"/>
      <c r="AH486" s="7"/>
    </row>
    <row r="487" spans="1:34" ht="15.75" customHeight="1">
      <c r="A487" s="209"/>
      <c r="B487" s="71"/>
      <c r="C487" s="211"/>
      <c r="D487" s="211"/>
      <c r="E487" s="212"/>
      <c r="F487" s="199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"/>
      <c r="AF487" s="7"/>
      <c r="AG487" s="7"/>
      <c r="AH487" s="7"/>
    </row>
    <row r="488" spans="1:34" ht="15.75" customHeight="1">
      <c r="A488" s="209"/>
      <c r="B488" s="71"/>
      <c r="C488" s="211"/>
      <c r="D488" s="211"/>
      <c r="E488" s="212"/>
      <c r="F488" s="199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"/>
      <c r="AF488" s="7"/>
      <c r="AG488" s="7"/>
      <c r="AH488" s="7"/>
    </row>
    <row r="489" spans="1:34" ht="15.75" customHeight="1">
      <c r="A489" s="209"/>
      <c r="B489" s="71"/>
      <c r="C489" s="211"/>
      <c r="D489" s="211"/>
      <c r="E489" s="212"/>
      <c r="F489" s="199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"/>
      <c r="AF489" s="7"/>
      <c r="AG489" s="7"/>
      <c r="AH489" s="7"/>
    </row>
    <row r="490" spans="1:34" ht="15.75" customHeight="1">
      <c r="A490" s="209"/>
      <c r="B490" s="71"/>
      <c r="C490" s="211"/>
      <c r="D490" s="211"/>
      <c r="E490" s="212"/>
      <c r="F490" s="199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"/>
      <c r="AF490" s="7"/>
      <c r="AG490" s="7"/>
      <c r="AH490" s="7"/>
    </row>
    <row r="491" spans="1:34" ht="15.75" customHeight="1">
      <c r="A491" s="209"/>
      <c r="B491" s="71"/>
      <c r="C491" s="211"/>
      <c r="D491" s="211"/>
      <c r="E491" s="212"/>
      <c r="F491" s="199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"/>
      <c r="AF491" s="7"/>
      <c r="AG491" s="7"/>
      <c r="AH491" s="7"/>
    </row>
    <row r="492" spans="1:34" ht="15.75" customHeight="1">
      <c r="A492" s="209"/>
      <c r="B492" s="71"/>
      <c r="C492" s="211"/>
      <c r="D492" s="211"/>
      <c r="E492" s="212"/>
      <c r="F492" s="199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"/>
      <c r="AF492" s="7"/>
      <c r="AG492" s="7"/>
      <c r="AH492" s="7"/>
    </row>
    <row r="493" spans="1:34" ht="15.75" customHeight="1">
      <c r="A493" s="209"/>
      <c r="B493" s="71"/>
      <c r="C493" s="211"/>
      <c r="D493" s="211"/>
      <c r="E493" s="212"/>
      <c r="F493" s="199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"/>
      <c r="AF493" s="7"/>
      <c r="AG493" s="7"/>
      <c r="AH493" s="7"/>
    </row>
    <row r="494" spans="1:34" ht="15.75" customHeight="1">
      <c r="A494" s="209"/>
      <c r="B494" s="71"/>
      <c r="C494" s="211"/>
      <c r="D494" s="211"/>
      <c r="E494" s="212"/>
      <c r="F494" s="199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"/>
      <c r="AF494" s="7"/>
      <c r="AG494" s="7"/>
      <c r="AH494" s="7"/>
    </row>
    <row r="495" spans="1:34" ht="15.75" customHeight="1">
      <c r="A495" s="209"/>
      <c r="B495" s="71"/>
      <c r="C495" s="211"/>
      <c r="D495" s="211"/>
      <c r="E495" s="212"/>
      <c r="F495" s="199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"/>
      <c r="AF495" s="7"/>
      <c r="AG495" s="7"/>
      <c r="AH495" s="7"/>
    </row>
    <row r="496" spans="1:34" ht="15.75" customHeight="1">
      <c r="A496" s="209"/>
      <c r="B496" s="71"/>
      <c r="C496" s="211"/>
      <c r="D496" s="211"/>
      <c r="E496" s="212"/>
      <c r="F496" s="199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"/>
      <c r="AF496" s="7"/>
      <c r="AG496" s="7"/>
      <c r="AH496" s="7"/>
    </row>
    <row r="497" spans="1:34" ht="15.75" customHeight="1">
      <c r="A497" s="209"/>
      <c r="B497" s="71"/>
      <c r="C497" s="211"/>
      <c r="D497" s="211"/>
      <c r="E497" s="212"/>
      <c r="F497" s="199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"/>
      <c r="AF497" s="7"/>
      <c r="AG497" s="7"/>
      <c r="AH497" s="7"/>
    </row>
    <row r="498" spans="1:34" ht="15.75" customHeight="1">
      <c r="A498" s="209"/>
      <c r="B498" s="71"/>
      <c r="C498" s="211"/>
      <c r="D498" s="211"/>
      <c r="E498" s="212"/>
      <c r="F498" s="199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"/>
      <c r="AF498" s="7"/>
      <c r="AG498" s="7"/>
      <c r="AH498" s="7"/>
    </row>
    <row r="499" spans="1:34" ht="15.75" customHeight="1">
      <c r="A499" s="209"/>
      <c r="B499" s="71"/>
      <c r="C499" s="211"/>
      <c r="D499" s="211"/>
      <c r="E499" s="212"/>
      <c r="F499" s="199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"/>
      <c r="AF499" s="7"/>
      <c r="AG499" s="7"/>
      <c r="AH499" s="7"/>
    </row>
    <row r="500" spans="1:34" ht="15.75" customHeight="1">
      <c r="A500" s="209"/>
      <c r="B500" s="71"/>
      <c r="C500" s="211"/>
      <c r="D500" s="211"/>
      <c r="E500" s="212"/>
      <c r="F500" s="199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"/>
      <c r="AF500" s="7"/>
      <c r="AG500" s="7"/>
      <c r="AH500" s="7"/>
    </row>
    <row r="501" spans="1:34" ht="15.75" customHeight="1">
      <c r="A501" s="209"/>
      <c r="B501" s="71"/>
      <c r="C501" s="211"/>
      <c r="D501" s="211"/>
      <c r="E501" s="212"/>
      <c r="F501" s="199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"/>
      <c r="AF501" s="7"/>
      <c r="AG501" s="7"/>
      <c r="AH501" s="7"/>
    </row>
    <row r="502" spans="1:34" ht="15.75" customHeight="1">
      <c r="A502" s="209"/>
      <c r="B502" s="71"/>
      <c r="C502" s="211"/>
      <c r="D502" s="211"/>
      <c r="E502" s="212"/>
      <c r="F502" s="199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"/>
      <c r="AF502" s="7"/>
      <c r="AG502" s="7"/>
      <c r="AH502" s="7"/>
    </row>
    <row r="503" spans="1:34" ht="15.75" customHeight="1">
      <c r="A503" s="209"/>
      <c r="B503" s="71"/>
      <c r="C503" s="211"/>
      <c r="D503" s="211"/>
      <c r="E503" s="212"/>
      <c r="F503" s="199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"/>
      <c r="AF503" s="7"/>
      <c r="AG503" s="7"/>
      <c r="AH503" s="7"/>
    </row>
    <row r="504" spans="1:34" ht="15.75" customHeight="1">
      <c r="A504" s="209"/>
      <c r="B504" s="71"/>
      <c r="C504" s="211"/>
      <c r="D504" s="211"/>
      <c r="E504" s="212"/>
      <c r="F504" s="199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"/>
      <c r="AF504" s="7"/>
      <c r="AG504" s="7"/>
      <c r="AH504" s="7"/>
    </row>
    <row r="505" spans="1:34" ht="15.75" customHeight="1">
      <c r="A505" s="209"/>
      <c r="B505" s="71"/>
      <c r="C505" s="211"/>
      <c r="D505" s="211"/>
      <c r="E505" s="212"/>
      <c r="F505" s="199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"/>
      <c r="AF505" s="7"/>
      <c r="AG505" s="7"/>
      <c r="AH505" s="7"/>
    </row>
    <row r="506" spans="1:34" ht="15.75" customHeight="1">
      <c r="A506" s="209"/>
      <c r="B506" s="71"/>
      <c r="C506" s="211"/>
      <c r="D506" s="211"/>
      <c r="E506" s="212"/>
      <c r="F506" s="199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"/>
      <c r="AF506" s="7"/>
      <c r="AG506" s="7"/>
      <c r="AH506" s="7"/>
    </row>
    <row r="507" spans="1:34" ht="15.75" customHeight="1">
      <c r="A507" s="209"/>
      <c r="B507" s="71"/>
      <c r="C507" s="211"/>
      <c r="D507" s="211"/>
      <c r="E507" s="212"/>
      <c r="F507" s="199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"/>
      <c r="AF507" s="7"/>
      <c r="AG507" s="7"/>
      <c r="AH507" s="7"/>
    </row>
    <row r="508" spans="1:34" ht="15.75" customHeight="1">
      <c r="A508" s="209"/>
      <c r="B508" s="71"/>
      <c r="C508" s="211"/>
      <c r="D508" s="211"/>
      <c r="E508" s="212"/>
      <c r="F508" s="199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"/>
      <c r="AF508" s="7"/>
      <c r="AG508" s="7"/>
      <c r="AH508" s="7"/>
    </row>
    <row r="509" spans="1:34" ht="15.75" customHeight="1">
      <c r="A509" s="209"/>
      <c r="B509" s="71"/>
      <c r="C509" s="211"/>
      <c r="D509" s="211"/>
      <c r="E509" s="212"/>
      <c r="F509" s="199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"/>
      <c r="AF509" s="7"/>
      <c r="AG509" s="7"/>
      <c r="AH509" s="7"/>
    </row>
    <row r="510" spans="1:34" ht="15.75" customHeight="1">
      <c r="A510" s="209"/>
      <c r="B510" s="71"/>
      <c r="C510" s="211"/>
      <c r="D510" s="211"/>
      <c r="E510" s="212"/>
      <c r="F510" s="199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"/>
      <c r="AF510" s="7"/>
      <c r="AG510" s="7"/>
      <c r="AH510" s="7"/>
    </row>
    <row r="511" spans="1:34" ht="15.75" customHeight="1">
      <c r="A511" s="209"/>
      <c r="B511" s="71"/>
      <c r="C511" s="211"/>
      <c r="D511" s="211"/>
      <c r="E511" s="212"/>
      <c r="F511" s="199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"/>
      <c r="AF511" s="7"/>
      <c r="AG511" s="7"/>
      <c r="AH511" s="7"/>
    </row>
    <row r="512" spans="1:34" ht="15.75" customHeight="1">
      <c r="A512" s="209"/>
      <c r="B512" s="71"/>
      <c r="C512" s="211"/>
      <c r="D512" s="211"/>
      <c r="E512" s="212"/>
      <c r="F512" s="199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"/>
      <c r="AF512" s="7"/>
      <c r="AG512" s="7"/>
      <c r="AH512" s="7"/>
    </row>
    <row r="513" spans="1:34" ht="15.75" customHeight="1">
      <c r="A513" s="209"/>
      <c r="B513" s="71"/>
      <c r="C513" s="211"/>
      <c r="D513" s="211"/>
      <c r="E513" s="212"/>
      <c r="F513" s="199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"/>
      <c r="AF513" s="7"/>
      <c r="AG513" s="7"/>
      <c r="AH513" s="7"/>
    </row>
    <row r="514" spans="1:34" ht="15.75" customHeight="1">
      <c r="A514" s="209"/>
      <c r="B514" s="71"/>
      <c r="C514" s="211"/>
      <c r="D514" s="211"/>
      <c r="E514" s="212"/>
      <c r="F514" s="199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"/>
      <c r="AF514" s="7"/>
      <c r="AG514" s="7"/>
      <c r="AH514" s="7"/>
    </row>
    <row r="515" spans="1:34" ht="15.75" customHeight="1">
      <c r="A515" s="209"/>
      <c r="B515" s="71"/>
      <c r="C515" s="211"/>
      <c r="D515" s="211"/>
      <c r="E515" s="212"/>
      <c r="F515" s="199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"/>
      <c r="AF515" s="7"/>
      <c r="AG515" s="7"/>
      <c r="AH515" s="7"/>
    </row>
    <row r="516" spans="1:34" ht="15.75" customHeight="1">
      <c r="A516" s="209"/>
      <c r="B516" s="71"/>
      <c r="C516" s="211"/>
      <c r="D516" s="211"/>
      <c r="E516" s="212"/>
      <c r="F516" s="199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"/>
      <c r="AF516" s="7"/>
      <c r="AG516" s="7"/>
      <c r="AH516" s="7"/>
    </row>
    <row r="517" spans="1:34" ht="15.75" customHeight="1">
      <c r="A517" s="209"/>
      <c r="B517" s="71"/>
      <c r="C517" s="211"/>
      <c r="D517" s="211"/>
      <c r="E517" s="212"/>
      <c r="F517" s="199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"/>
      <c r="AF517" s="7"/>
      <c r="AG517" s="7"/>
      <c r="AH517" s="7"/>
    </row>
    <row r="518" spans="1:34" ht="15.75" customHeight="1">
      <c r="A518" s="209"/>
      <c r="B518" s="71"/>
      <c r="C518" s="211"/>
      <c r="D518" s="211"/>
      <c r="E518" s="212"/>
      <c r="F518" s="199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"/>
      <c r="AF518" s="7"/>
      <c r="AG518" s="7"/>
      <c r="AH518" s="7"/>
    </row>
    <row r="519" spans="1:34" ht="15.75" customHeight="1">
      <c r="A519" s="209"/>
      <c r="B519" s="71"/>
      <c r="C519" s="211"/>
      <c r="D519" s="211"/>
      <c r="E519" s="212"/>
      <c r="F519" s="199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"/>
      <c r="AF519" s="7"/>
      <c r="AG519" s="7"/>
      <c r="AH519" s="7"/>
    </row>
    <row r="520" spans="1:34" ht="15.75" customHeight="1">
      <c r="A520" s="209"/>
      <c r="B520" s="71"/>
      <c r="C520" s="211"/>
      <c r="D520" s="211"/>
      <c r="E520" s="212"/>
      <c r="F520" s="199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"/>
      <c r="AF520" s="7"/>
      <c r="AG520" s="7"/>
      <c r="AH520" s="7"/>
    </row>
    <row r="521" spans="1:34" ht="15.75" customHeight="1">
      <c r="A521" s="209"/>
      <c r="B521" s="71"/>
      <c r="C521" s="211"/>
      <c r="D521" s="211"/>
      <c r="E521" s="212"/>
      <c r="F521" s="199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"/>
      <c r="AF521" s="7"/>
      <c r="AG521" s="7"/>
      <c r="AH521" s="7"/>
    </row>
    <row r="522" spans="1:34" ht="15.75" customHeight="1">
      <c r="A522" s="209"/>
      <c r="B522" s="71"/>
      <c r="C522" s="211"/>
      <c r="D522" s="211"/>
      <c r="E522" s="212"/>
      <c r="F522" s="199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"/>
      <c r="AF522" s="7"/>
      <c r="AG522" s="7"/>
      <c r="AH522" s="7"/>
    </row>
    <row r="523" spans="1:34" ht="15.75" customHeight="1">
      <c r="A523" s="209"/>
      <c r="B523" s="71"/>
      <c r="C523" s="211"/>
      <c r="D523" s="211"/>
      <c r="E523" s="212"/>
      <c r="F523" s="199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"/>
      <c r="AF523" s="7"/>
      <c r="AG523" s="7"/>
      <c r="AH523" s="7"/>
    </row>
    <row r="524" spans="1:34" ht="15.75" customHeight="1">
      <c r="A524" s="209"/>
      <c r="B524" s="71"/>
      <c r="C524" s="211"/>
      <c r="D524" s="211"/>
      <c r="E524" s="212"/>
      <c r="F524" s="199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"/>
      <c r="AF524" s="7"/>
      <c r="AG524" s="7"/>
      <c r="AH524" s="7"/>
    </row>
    <row r="525" spans="1:34" ht="15.75" customHeight="1">
      <c r="A525" s="209"/>
      <c r="B525" s="71"/>
      <c r="C525" s="211"/>
      <c r="D525" s="211"/>
      <c r="E525" s="212"/>
      <c r="F525" s="199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"/>
      <c r="AF525" s="7"/>
      <c r="AG525" s="7"/>
      <c r="AH525" s="7"/>
    </row>
    <row r="526" spans="1:34" ht="15.75" customHeight="1">
      <c r="A526" s="209"/>
      <c r="B526" s="71"/>
      <c r="C526" s="211"/>
      <c r="D526" s="211"/>
      <c r="E526" s="212"/>
      <c r="F526" s="199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"/>
      <c r="AF526" s="7"/>
      <c r="AG526" s="7"/>
      <c r="AH526" s="7"/>
    </row>
    <row r="527" spans="1:34" ht="15.75" customHeight="1">
      <c r="A527" s="209"/>
      <c r="B527" s="71"/>
      <c r="C527" s="211"/>
      <c r="D527" s="211"/>
      <c r="E527" s="212"/>
      <c r="F527" s="199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"/>
      <c r="AF527" s="7"/>
      <c r="AG527" s="7"/>
      <c r="AH527" s="7"/>
    </row>
    <row r="528" spans="1:34" ht="15.75" customHeight="1">
      <c r="A528" s="209"/>
      <c r="B528" s="71"/>
      <c r="C528" s="211"/>
      <c r="D528" s="211"/>
      <c r="E528" s="212"/>
      <c r="F528" s="199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"/>
      <c r="AF528" s="7"/>
      <c r="AG528" s="7"/>
      <c r="AH528" s="7"/>
    </row>
    <row r="529" spans="1:34" ht="15.75" customHeight="1">
      <c r="A529" s="209"/>
      <c r="B529" s="71"/>
      <c r="C529" s="211"/>
      <c r="D529" s="211"/>
      <c r="E529" s="212"/>
      <c r="F529" s="199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"/>
      <c r="AF529" s="7"/>
      <c r="AG529" s="7"/>
      <c r="AH529" s="7"/>
    </row>
    <row r="530" spans="1:34" ht="15.75" customHeight="1">
      <c r="A530" s="209"/>
      <c r="B530" s="71"/>
      <c r="C530" s="211"/>
      <c r="D530" s="211"/>
      <c r="E530" s="212"/>
      <c r="F530" s="199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"/>
      <c r="AF530" s="7"/>
      <c r="AG530" s="7"/>
      <c r="AH530" s="7"/>
    </row>
    <row r="531" spans="1:34" ht="15.75" customHeight="1">
      <c r="A531" s="209"/>
      <c r="B531" s="71"/>
      <c r="C531" s="211"/>
      <c r="D531" s="211"/>
      <c r="E531" s="212"/>
      <c r="F531" s="199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"/>
      <c r="AF531" s="7"/>
      <c r="AG531" s="7"/>
      <c r="AH531" s="7"/>
    </row>
    <row r="532" spans="1:34" ht="15.75" customHeight="1">
      <c r="A532" s="209"/>
      <c r="B532" s="71"/>
      <c r="C532" s="211"/>
      <c r="D532" s="211"/>
      <c r="E532" s="212"/>
      <c r="F532" s="199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"/>
      <c r="AF532" s="7"/>
      <c r="AG532" s="7"/>
      <c r="AH532" s="7"/>
    </row>
    <row r="533" spans="1:34" ht="15.75" customHeight="1">
      <c r="A533" s="209"/>
      <c r="B533" s="71"/>
      <c r="C533" s="211"/>
      <c r="D533" s="211"/>
      <c r="E533" s="212"/>
      <c r="F533" s="199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"/>
      <c r="AF533" s="7"/>
      <c r="AG533" s="7"/>
      <c r="AH533" s="7"/>
    </row>
    <row r="534" spans="1:34" ht="15.75" customHeight="1">
      <c r="A534" s="209"/>
      <c r="B534" s="71"/>
      <c r="C534" s="211"/>
      <c r="D534" s="211"/>
      <c r="E534" s="212"/>
      <c r="F534" s="199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"/>
      <c r="AF534" s="7"/>
      <c r="AG534" s="7"/>
      <c r="AH534" s="7"/>
    </row>
    <row r="535" spans="1:34" ht="15.75" customHeight="1">
      <c r="A535" s="209"/>
      <c r="B535" s="71"/>
      <c r="C535" s="211"/>
      <c r="D535" s="211"/>
      <c r="E535" s="212"/>
      <c r="F535" s="199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"/>
      <c r="AF535" s="7"/>
      <c r="AG535" s="7"/>
      <c r="AH535" s="7"/>
    </row>
    <row r="536" spans="1:34" ht="15.75" customHeight="1">
      <c r="A536" s="209"/>
      <c r="B536" s="71"/>
      <c r="C536" s="211"/>
      <c r="D536" s="211"/>
      <c r="E536" s="212"/>
      <c r="F536" s="199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"/>
      <c r="AF536" s="7"/>
      <c r="AG536" s="7"/>
      <c r="AH536" s="7"/>
    </row>
    <row r="537" spans="1:34" ht="15.75" customHeight="1">
      <c r="A537" s="209"/>
      <c r="B537" s="71"/>
      <c r="C537" s="211"/>
      <c r="D537" s="211"/>
      <c r="E537" s="212"/>
      <c r="F537" s="199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"/>
      <c r="AF537" s="7"/>
      <c r="AG537" s="7"/>
      <c r="AH537" s="7"/>
    </row>
    <row r="538" spans="1:34" ht="15.75" customHeight="1">
      <c r="A538" s="209"/>
      <c r="B538" s="71"/>
      <c r="C538" s="211"/>
      <c r="D538" s="211"/>
      <c r="E538" s="212"/>
      <c r="F538" s="199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"/>
      <c r="AF538" s="7"/>
      <c r="AG538" s="7"/>
      <c r="AH538" s="7"/>
    </row>
    <row r="539" spans="1:34" ht="15.75" customHeight="1">
      <c r="A539" s="209"/>
      <c r="B539" s="71"/>
      <c r="C539" s="211"/>
      <c r="D539" s="211"/>
      <c r="E539" s="212"/>
      <c r="F539" s="199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"/>
      <c r="AF539" s="7"/>
      <c r="AG539" s="7"/>
      <c r="AH539" s="7"/>
    </row>
    <row r="540" spans="1:34" ht="15.75" customHeight="1">
      <c r="A540" s="209"/>
      <c r="B540" s="71"/>
      <c r="C540" s="211"/>
      <c r="D540" s="211"/>
      <c r="E540" s="212"/>
      <c r="F540" s="199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"/>
      <c r="AF540" s="7"/>
      <c r="AG540" s="7"/>
      <c r="AH540" s="7"/>
    </row>
    <row r="541" spans="1:34" ht="15.75" customHeight="1">
      <c r="A541" s="209"/>
      <c r="B541" s="71"/>
      <c r="C541" s="211"/>
      <c r="D541" s="211"/>
      <c r="E541" s="212"/>
      <c r="F541" s="199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"/>
      <c r="AF541" s="7"/>
      <c r="AG541" s="7"/>
      <c r="AH541" s="7"/>
    </row>
    <row r="542" spans="1:34" ht="15.75" customHeight="1">
      <c r="A542" s="209"/>
      <c r="B542" s="71"/>
      <c r="C542" s="211"/>
      <c r="D542" s="211"/>
      <c r="E542" s="212"/>
      <c r="F542" s="199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"/>
      <c r="AF542" s="7"/>
      <c r="AG542" s="7"/>
      <c r="AH542" s="7"/>
    </row>
    <row r="543" spans="1:34" ht="15.75" customHeight="1">
      <c r="A543" s="209"/>
      <c r="B543" s="71"/>
      <c r="C543" s="211"/>
      <c r="D543" s="211"/>
      <c r="E543" s="212"/>
      <c r="F543" s="199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"/>
      <c r="AF543" s="7"/>
      <c r="AG543" s="7"/>
      <c r="AH543" s="7"/>
    </row>
    <row r="544" spans="1:34" ht="15.75" customHeight="1">
      <c r="A544" s="209"/>
      <c r="B544" s="71"/>
      <c r="C544" s="211"/>
      <c r="D544" s="211"/>
      <c r="E544" s="212"/>
      <c r="F544" s="199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"/>
      <c r="AF544" s="7"/>
      <c r="AG544" s="7"/>
      <c r="AH544" s="7"/>
    </row>
    <row r="545" spans="1:34" ht="15.75" customHeight="1">
      <c r="A545" s="209"/>
      <c r="B545" s="71"/>
      <c r="C545" s="211"/>
      <c r="D545" s="211"/>
      <c r="E545" s="212"/>
      <c r="F545" s="199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"/>
      <c r="AF545" s="7"/>
      <c r="AG545" s="7"/>
      <c r="AH545" s="7"/>
    </row>
    <row r="546" spans="1:34" ht="15.75" customHeight="1">
      <c r="A546" s="209"/>
      <c r="B546" s="71"/>
      <c r="C546" s="211"/>
      <c r="D546" s="211"/>
      <c r="E546" s="212"/>
      <c r="F546" s="199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"/>
      <c r="AF546" s="7"/>
      <c r="AG546" s="7"/>
      <c r="AH546" s="7"/>
    </row>
    <row r="547" spans="1:34" ht="15.75" customHeight="1">
      <c r="A547" s="209"/>
      <c r="B547" s="71"/>
      <c r="C547" s="211"/>
      <c r="D547" s="211"/>
      <c r="E547" s="212"/>
      <c r="F547" s="199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"/>
      <c r="AF547" s="7"/>
      <c r="AG547" s="7"/>
      <c r="AH547" s="7"/>
    </row>
    <row r="548" spans="1:34" ht="15.75" customHeight="1">
      <c r="A548" s="209"/>
      <c r="B548" s="71"/>
      <c r="C548" s="211"/>
      <c r="D548" s="211"/>
      <c r="E548" s="212"/>
      <c r="F548" s="199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"/>
      <c r="AF548" s="7"/>
      <c r="AG548" s="7"/>
      <c r="AH548" s="7"/>
    </row>
    <row r="549" spans="1:34" ht="15.75" customHeight="1">
      <c r="A549" s="209"/>
      <c r="B549" s="71"/>
      <c r="C549" s="211"/>
      <c r="D549" s="211"/>
      <c r="E549" s="212"/>
      <c r="F549" s="199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"/>
      <c r="AF549" s="7"/>
      <c r="AG549" s="7"/>
      <c r="AH549" s="7"/>
    </row>
    <row r="550" spans="1:34" ht="15.75" customHeight="1">
      <c r="A550" s="209"/>
      <c r="B550" s="71"/>
      <c r="C550" s="211"/>
      <c r="D550" s="211"/>
      <c r="E550" s="212"/>
      <c r="F550" s="199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"/>
      <c r="AF550" s="7"/>
      <c r="AG550" s="7"/>
      <c r="AH550" s="7"/>
    </row>
    <row r="551" spans="1:34" ht="15.75" customHeight="1">
      <c r="A551" s="209"/>
      <c r="B551" s="71"/>
      <c r="C551" s="211"/>
      <c r="D551" s="211"/>
      <c r="E551" s="212"/>
      <c r="F551" s="199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"/>
      <c r="AF551" s="7"/>
      <c r="AG551" s="7"/>
      <c r="AH551" s="7"/>
    </row>
    <row r="552" spans="1:34" ht="15.75" customHeight="1">
      <c r="A552" s="209"/>
      <c r="B552" s="71"/>
      <c r="C552" s="211"/>
      <c r="D552" s="211"/>
      <c r="E552" s="212"/>
      <c r="F552" s="199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"/>
      <c r="AF552" s="7"/>
      <c r="AG552" s="7"/>
      <c r="AH552" s="7"/>
    </row>
    <row r="553" spans="1:34" ht="15.75" customHeight="1">
      <c r="A553" s="209"/>
      <c r="B553" s="71"/>
      <c r="C553" s="211"/>
      <c r="D553" s="211"/>
      <c r="E553" s="212"/>
      <c r="F553" s="199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"/>
      <c r="AF553" s="7"/>
      <c r="AG553" s="7"/>
      <c r="AH553" s="7"/>
    </row>
    <row r="554" spans="1:34" ht="15.75" customHeight="1">
      <c r="A554" s="209"/>
      <c r="B554" s="71"/>
      <c r="C554" s="211"/>
      <c r="D554" s="211"/>
      <c r="E554" s="212"/>
      <c r="F554" s="199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"/>
      <c r="AF554" s="7"/>
      <c r="AG554" s="7"/>
      <c r="AH554" s="7"/>
    </row>
    <row r="555" spans="1:34" ht="15.75" customHeight="1">
      <c r="A555" s="209"/>
      <c r="B555" s="71"/>
      <c r="C555" s="211"/>
      <c r="D555" s="211"/>
      <c r="E555" s="212"/>
      <c r="F555" s="199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"/>
      <c r="AF555" s="7"/>
      <c r="AG555" s="7"/>
      <c r="AH555" s="7"/>
    </row>
    <row r="556" spans="1:34" ht="15.75" customHeight="1">
      <c r="A556" s="209"/>
      <c r="B556" s="71"/>
      <c r="C556" s="211"/>
      <c r="D556" s="211"/>
      <c r="E556" s="212"/>
      <c r="F556" s="199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"/>
      <c r="AF556" s="7"/>
      <c r="AG556" s="7"/>
      <c r="AH556" s="7"/>
    </row>
    <row r="557" spans="1:34" ht="15.75" customHeight="1">
      <c r="A557" s="209"/>
      <c r="B557" s="71"/>
      <c r="C557" s="211"/>
      <c r="D557" s="211"/>
      <c r="E557" s="212"/>
      <c r="F557" s="199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"/>
      <c r="AF557" s="7"/>
      <c r="AG557" s="7"/>
      <c r="AH557" s="7"/>
    </row>
    <row r="558" spans="1:34" ht="15.75" customHeight="1">
      <c r="A558" s="209"/>
      <c r="B558" s="71"/>
      <c r="C558" s="211"/>
      <c r="D558" s="211"/>
      <c r="E558" s="212"/>
      <c r="F558" s="199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"/>
      <c r="AF558" s="7"/>
      <c r="AG558" s="7"/>
      <c r="AH558" s="7"/>
    </row>
    <row r="559" spans="1:34" ht="15.75" customHeight="1">
      <c r="A559" s="209"/>
      <c r="B559" s="71"/>
      <c r="C559" s="211"/>
      <c r="D559" s="211"/>
      <c r="E559" s="212"/>
      <c r="F559" s="199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"/>
      <c r="AF559" s="7"/>
      <c r="AG559" s="7"/>
      <c r="AH559" s="7"/>
    </row>
    <row r="560" spans="1:34" ht="15.75" customHeight="1">
      <c r="A560" s="209"/>
      <c r="B560" s="71"/>
      <c r="C560" s="211"/>
      <c r="D560" s="211"/>
      <c r="E560" s="212"/>
      <c r="F560" s="199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"/>
      <c r="AF560" s="7"/>
      <c r="AG560" s="7"/>
      <c r="AH560" s="7"/>
    </row>
    <row r="561" spans="1:34" ht="15.75" customHeight="1">
      <c r="A561" s="209"/>
      <c r="B561" s="71"/>
      <c r="C561" s="211"/>
      <c r="D561" s="211"/>
      <c r="E561" s="212"/>
      <c r="F561" s="199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"/>
      <c r="AF561" s="7"/>
      <c r="AG561" s="7"/>
      <c r="AH561" s="7"/>
    </row>
    <row r="562" spans="1:34" ht="15.75" customHeight="1">
      <c r="A562" s="209"/>
      <c r="B562" s="71"/>
      <c r="C562" s="211"/>
      <c r="D562" s="211"/>
      <c r="E562" s="212"/>
      <c r="F562" s="199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"/>
      <c r="AF562" s="7"/>
      <c r="AG562" s="7"/>
      <c r="AH562" s="7"/>
    </row>
    <row r="563" spans="1:34" ht="15.75" customHeight="1">
      <c r="A563" s="209"/>
      <c r="B563" s="71"/>
      <c r="C563" s="211"/>
      <c r="D563" s="211"/>
      <c r="E563" s="212"/>
      <c r="F563" s="199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"/>
      <c r="AF563" s="7"/>
      <c r="AG563" s="7"/>
      <c r="AH563" s="7"/>
    </row>
    <row r="564" spans="1:34" ht="15.75" customHeight="1">
      <c r="A564" s="209"/>
      <c r="B564" s="71"/>
      <c r="C564" s="211"/>
      <c r="D564" s="211"/>
      <c r="E564" s="212"/>
      <c r="F564" s="199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"/>
      <c r="AF564" s="7"/>
      <c r="AG564" s="7"/>
      <c r="AH564" s="7"/>
    </row>
    <row r="565" spans="1:34" ht="15.75" customHeight="1">
      <c r="A565" s="209"/>
      <c r="B565" s="71"/>
      <c r="C565" s="211"/>
      <c r="D565" s="211"/>
      <c r="E565" s="212"/>
      <c r="F565" s="199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"/>
      <c r="AF565" s="7"/>
      <c r="AG565" s="7"/>
      <c r="AH565" s="7"/>
    </row>
    <row r="566" spans="1:34" ht="15.75" customHeight="1">
      <c r="A566" s="209"/>
      <c r="B566" s="71"/>
      <c r="C566" s="211"/>
      <c r="D566" s="211"/>
      <c r="E566" s="212"/>
      <c r="F566" s="199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"/>
      <c r="AF566" s="7"/>
      <c r="AG566" s="7"/>
      <c r="AH566" s="7"/>
    </row>
    <row r="567" spans="1:34" ht="15.75" customHeight="1">
      <c r="A567" s="209"/>
      <c r="B567" s="71"/>
      <c r="C567" s="211"/>
      <c r="D567" s="211"/>
      <c r="E567" s="212"/>
      <c r="F567" s="199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"/>
      <c r="AF567" s="7"/>
      <c r="AG567" s="7"/>
      <c r="AH567" s="7"/>
    </row>
    <row r="568" spans="1:34" ht="15.75" customHeight="1">
      <c r="A568" s="209"/>
      <c r="B568" s="71"/>
      <c r="C568" s="211"/>
      <c r="D568" s="211"/>
      <c r="E568" s="212"/>
      <c r="F568" s="199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"/>
      <c r="AF568" s="7"/>
      <c r="AG568" s="7"/>
      <c r="AH568" s="7"/>
    </row>
    <row r="569" spans="1:34" ht="15.75" customHeight="1">
      <c r="A569" s="209"/>
      <c r="B569" s="71"/>
      <c r="C569" s="211"/>
      <c r="D569" s="211"/>
      <c r="E569" s="212"/>
      <c r="F569" s="199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"/>
      <c r="AF569" s="7"/>
      <c r="AG569" s="7"/>
      <c r="AH569" s="7"/>
    </row>
    <row r="570" spans="1:34" ht="15.75" customHeight="1">
      <c r="A570" s="209"/>
      <c r="B570" s="71"/>
      <c r="C570" s="211"/>
      <c r="D570" s="211"/>
      <c r="E570" s="212"/>
      <c r="F570" s="199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"/>
      <c r="AF570" s="7"/>
      <c r="AG570" s="7"/>
      <c r="AH570" s="7"/>
    </row>
    <row r="571" spans="1:34" ht="15.75" customHeight="1">
      <c r="A571" s="209"/>
      <c r="B571" s="71"/>
      <c r="C571" s="211"/>
      <c r="D571" s="211"/>
      <c r="E571" s="212"/>
      <c r="F571" s="199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"/>
      <c r="AF571" s="7"/>
      <c r="AG571" s="7"/>
      <c r="AH571" s="7"/>
    </row>
    <row r="572" spans="1:34" ht="15.75" customHeight="1">
      <c r="A572" s="209"/>
      <c r="B572" s="71"/>
      <c r="C572" s="211"/>
      <c r="D572" s="211"/>
      <c r="E572" s="212"/>
      <c r="F572" s="199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"/>
      <c r="AF572" s="7"/>
      <c r="AG572" s="7"/>
      <c r="AH572" s="7"/>
    </row>
    <row r="573" spans="1:34" ht="15.75" customHeight="1">
      <c r="A573" s="209"/>
      <c r="B573" s="71"/>
      <c r="C573" s="211"/>
      <c r="D573" s="211"/>
      <c r="E573" s="212"/>
      <c r="F573" s="199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"/>
      <c r="AF573" s="7"/>
      <c r="AG573" s="7"/>
      <c r="AH573" s="7"/>
    </row>
    <row r="574" spans="1:34" ht="15.75" customHeight="1">
      <c r="A574" s="209"/>
      <c r="B574" s="71"/>
      <c r="C574" s="211"/>
      <c r="D574" s="211"/>
      <c r="E574" s="212"/>
      <c r="F574" s="199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"/>
      <c r="AF574" s="7"/>
      <c r="AG574" s="7"/>
      <c r="AH574" s="7"/>
    </row>
    <row r="575" spans="1:34" ht="15.75" customHeight="1">
      <c r="A575" s="209"/>
      <c r="B575" s="71"/>
      <c r="C575" s="211"/>
      <c r="D575" s="211"/>
      <c r="E575" s="212"/>
      <c r="F575" s="199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"/>
      <c r="AF575" s="7"/>
      <c r="AG575" s="7"/>
      <c r="AH575" s="7"/>
    </row>
    <row r="576" spans="1:34" ht="15.75" customHeight="1">
      <c r="A576" s="209"/>
      <c r="B576" s="71"/>
      <c r="C576" s="211"/>
      <c r="D576" s="211"/>
      <c r="E576" s="212"/>
      <c r="F576" s="199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"/>
      <c r="AF576" s="7"/>
      <c r="AG576" s="7"/>
      <c r="AH576" s="7"/>
    </row>
    <row r="577" spans="1:34" ht="15.75" customHeight="1">
      <c r="A577" s="209"/>
      <c r="B577" s="71"/>
      <c r="C577" s="211"/>
      <c r="D577" s="211"/>
      <c r="E577" s="212"/>
      <c r="F577" s="199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"/>
      <c r="AF577" s="7"/>
      <c r="AG577" s="7"/>
      <c r="AH577" s="7"/>
    </row>
    <row r="578" spans="1:34" ht="15.75" customHeight="1">
      <c r="A578" s="209"/>
      <c r="B578" s="71"/>
      <c r="C578" s="211"/>
      <c r="D578" s="211"/>
      <c r="E578" s="212"/>
      <c r="F578" s="199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"/>
      <c r="AF578" s="7"/>
      <c r="AG578" s="7"/>
      <c r="AH578" s="7"/>
    </row>
    <row r="579" spans="1:34" ht="15.75" customHeight="1">
      <c r="A579" s="209"/>
      <c r="B579" s="71"/>
      <c r="C579" s="211"/>
      <c r="D579" s="211"/>
      <c r="E579" s="212"/>
      <c r="F579" s="199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"/>
      <c r="AF579" s="7"/>
      <c r="AG579" s="7"/>
      <c r="AH579" s="7"/>
    </row>
    <row r="580" spans="1:34" ht="15.75" customHeight="1">
      <c r="A580" s="209"/>
      <c r="B580" s="71"/>
      <c r="C580" s="211"/>
      <c r="D580" s="211"/>
      <c r="E580" s="212"/>
      <c r="F580" s="199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"/>
      <c r="AF580" s="7"/>
      <c r="AG580" s="7"/>
      <c r="AH580" s="7"/>
    </row>
    <row r="581" spans="1:34" ht="15.75" customHeight="1">
      <c r="A581" s="209"/>
      <c r="B581" s="71"/>
      <c r="C581" s="211"/>
      <c r="D581" s="211"/>
      <c r="E581" s="212"/>
      <c r="F581" s="199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"/>
      <c r="AF581" s="7"/>
      <c r="AG581" s="7"/>
      <c r="AH581" s="7"/>
    </row>
    <row r="582" spans="1:34" ht="15.75" customHeight="1">
      <c r="A582" s="209"/>
      <c r="B582" s="71"/>
      <c r="C582" s="211"/>
      <c r="D582" s="211"/>
      <c r="E582" s="212"/>
      <c r="F582" s="199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"/>
      <c r="AF582" s="7"/>
      <c r="AG582" s="7"/>
      <c r="AH582" s="7"/>
    </row>
    <row r="583" spans="1:34" ht="15.75" customHeight="1">
      <c r="A583" s="209"/>
      <c r="B583" s="71"/>
      <c r="C583" s="211"/>
      <c r="D583" s="211"/>
      <c r="E583" s="212"/>
      <c r="F583" s="199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"/>
      <c r="AF583" s="7"/>
      <c r="AG583" s="7"/>
      <c r="AH583" s="7"/>
    </row>
    <row r="584" spans="1:34" ht="15.75" customHeight="1">
      <c r="A584" s="209"/>
      <c r="B584" s="71"/>
      <c r="C584" s="211"/>
      <c r="D584" s="211"/>
      <c r="E584" s="212"/>
      <c r="F584" s="199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"/>
      <c r="AF584" s="7"/>
      <c r="AG584" s="7"/>
      <c r="AH584" s="7"/>
    </row>
    <row r="585" spans="1:34" ht="15.75" customHeight="1">
      <c r="A585" s="209"/>
      <c r="B585" s="71"/>
      <c r="C585" s="211"/>
      <c r="D585" s="211"/>
      <c r="E585" s="212"/>
      <c r="F585" s="199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"/>
      <c r="AF585" s="7"/>
      <c r="AG585" s="7"/>
      <c r="AH585" s="7"/>
    </row>
    <row r="586" spans="1:34" ht="15.75" customHeight="1">
      <c r="A586" s="209"/>
      <c r="B586" s="71"/>
      <c r="C586" s="211"/>
      <c r="D586" s="211"/>
      <c r="E586" s="212"/>
      <c r="F586" s="199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"/>
      <c r="AF586" s="7"/>
      <c r="AG586" s="7"/>
      <c r="AH586" s="7"/>
    </row>
    <row r="587" spans="1:34" ht="15.75" customHeight="1">
      <c r="A587" s="209"/>
      <c r="B587" s="71"/>
      <c r="C587" s="211"/>
      <c r="D587" s="211"/>
      <c r="E587" s="212"/>
      <c r="F587" s="199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"/>
      <c r="AF587" s="7"/>
      <c r="AG587" s="7"/>
      <c r="AH587" s="7"/>
    </row>
    <row r="588" spans="1:34" ht="15.75" customHeight="1">
      <c r="A588" s="209"/>
      <c r="B588" s="71"/>
      <c r="C588" s="211"/>
      <c r="D588" s="211"/>
      <c r="E588" s="212"/>
      <c r="F588" s="199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"/>
      <c r="AF588" s="7"/>
      <c r="AG588" s="7"/>
      <c r="AH588" s="7"/>
    </row>
    <row r="589" spans="1:34" ht="15.75" customHeight="1">
      <c r="A589" s="209"/>
      <c r="B589" s="71"/>
      <c r="C589" s="211"/>
      <c r="D589" s="211"/>
      <c r="E589" s="212"/>
      <c r="F589" s="199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"/>
      <c r="AF589" s="7"/>
      <c r="AG589" s="7"/>
      <c r="AH589" s="7"/>
    </row>
    <row r="590" spans="1:34" ht="15.75" customHeight="1">
      <c r="A590" s="209"/>
      <c r="B590" s="71"/>
      <c r="C590" s="211"/>
      <c r="D590" s="211"/>
      <c r="E590" s="212"/>
      <c r="F590" s="199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"/>
      <c r="AF590" s="7"/>
      <c r="AG590" s="7"/>
      <c r="AH590" s="7"/>
    </row>
    <row r="591" spans="1:34" ht="15.75" customHeight="1">
      <c r="A591" s="209"/>
      <c r="B591" s="71"/>
      <c r="C591" s="211"/>
      <c r="D591" s="211"/>
      <c r="E591" s="212"/>
      <c r="F591" s="199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"/>
      <c r="AF591" s="7"/>
      <c r="AG591" s="7"/>
      <c r="AH591" s="7"/>
    </row>
    <row r="592" spans="1:34" ht="15.75" customHeight="1">
      <c r="A592" s="209"/>
      <c r="B592" s="71"/>
      <c r="C592" s="211"/>
      <c r="D592" s="211"/>
      <c r="E592" s="212"/>
      <c r="F592" s="199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"/>
      <c r="AF592" s="7"/>
      <c r="AG592" s="7"/>
      <c r="AH592" s="7"/>
    </row>
    <row r="593" spans="1:34" ht="15.75" customHeight="1">
      <c r="A593" s="209"/>
      <c r="B593" s="71"/>
      <c r="C593" s="211"/>
      <c r="D593" s="211"/>
      <c r="E593" s="212"/>
      <c r="F593" s="199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"/>
      <c r="AF593" s="7"/>
      <c r="AG593" s="7"/>
      <c r="AH593" s="7"/>
    </row>
    <row r="594" spans="1:34" ht="15.75" customHeight="1">
      <c r="A594" s="209"/>
      <c r="B594" s="71"/>
      <c r="C594" s="211"/>
      <c r="D594" s="211"/>
      <c r="E594" s="212"/>
      <c r="F594" s="199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"/>
      <c r="AF594" s="7"/>
      <c r="AG594" s="7"/>
      <c r="AH594" s="7"/>
    </row>
    <row r="595" spans="1:34" ht="15.75" customHeight="1">
      <c r="A595" s="209"/>
      <c r="B595" s="71"/>
      <c r="C595" s="211"/>
      <c r="D595" s="211"/>
      <c r="E595" s="212"/>
      <c r="F595" s="199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"/>
      <c r="AF595" s="7"/>
      <c r="AG595" s="7"/>
      <c r="AH595" s="7"/>
    </row>
    <row r="596" spans="1:34" ht="15.75" customHeight="1">
      <c r="A596" s="209"/>
      <c r="B596" s="71"/>
      <c r="C596" s="211"/>
      <c r="D596" s="211"/>
      <c r="E596" s="212"/>
      <c r="F596" s="199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"/>
      <c r="AF596" s="7"/>
      <c r="AG596" s="7"/>
      <c r="AH596" s="7"/>
    </row>
    <row r="597" spans="1:34" ht="15.75" customHeight="1">
      <c r="A597" s="209"/>
      <c r="B597" s="71"/>
      <c r="C597" s="211"/>
      <c r="D597" s="211"/>
      <c r="E597" s="212"/>
      <c r="F597" s="199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"/>
      <c r="AF597" s="7"/>
      <c r="AG597" s="7"/>
      <c r="AH597" s="7"/>
    </row>
    <row r="598" spans="1:34" ht="15.75" customHeight="1">
      <c r="A598" s="209"/>
      <c r="B598" s="71"/>
      <c r="C598" s="211"/>
      <c r="D598" s="211"/>
      <c r="E598" s="212"/>
      <c r="F598" s="199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"/>
      <c r="AF598" s="7"/>
      <c r="AG598" s="7"/>
      <c r="AH598" s="7"/>
    </row>
    <row r="599" spans="1:34" ht="15.75" customHeight="1">
      <c r="A599" s="209"/>
      <c r="B599" s="71"/>
      <c r="C599" s="211"/>
      <c r="D599" s="211"/>
      <c r="E599" s="212"/>
      <c r="F599" s="199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"/>
      <c r="AF599" s="7"/>
      <c r="AG599" s="7"/>
      <c r="AH599" s="7"/>
    </row>
    <row r="600" spans="1:34" ht="15.75" customHeight="1">
      <c r="A600" s="209"/>
      <c r="B600" s="71"/>
      <c r="C600" s="211"/>
      <c r="D600" s="211"/>
      <c r="E600" s="212"/>
      <c r="F600" s="199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"/>
      <c r="AF600" s="7"/>
      <c r="AG600" s="7"/>
      <c r="AH600" s="7"/>
    </row>
    <row r="601" spans="1:34" ht="15.75" customHeight="1">
      <c r="A601" s="209"/>
      <c r="B601" s="71"/>
      <c r="C601" s="211"/>
      <c r="D601" s="211"/>
      <c r="E601" s="212"/>
      <c r="F601" s="199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"/>
      <c r="AF601" s="7"/>
      <c r="AG601" s="7"/>
      <c r="AH601" s="7"/>
    </row>
    <row r="602" spans="1:34" ht="15.75" customHeight="1">
      <c r="A602" s="209"/>
      <c r="B602" s="71"/>
      <c r="C602" s="211"/>
      <c r="D602" s="211"/>
      <c r="E602" s="212"/>
      <c r="F602" s="199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"/>
      <c r="AF602" s="7"/>
      <c r="AG602" s="7"/>
      <c r="AH602" s="7"/>
    </row>
    <row r="603" spans="1:34" ht="15.75" customHeight="1">
      <c r="A603" s="209"/>
      <c r="B603" s="71"/>
      <c r="C603" s="211"/>
      <c r="D603" s="211"/>
      <c r="E603" s="212"/>
      <c r="F603" s="199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"/>
      <c r="AF603" s="7"/>
      <c r="AG603" s="7"/>
      <c r="AH603" s="7"/>
    </row>
    <row r="604" spans="1:34" ht="15.75" customHeight="1">
      <c r="A604" s="209"/>
      <c r="B604" s="71"/>
      <c r="C604" s="211"/>
      <c r="D604" s="211"/>
      <c r="E604" s="212"/>
      <c r="F604" s="199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"/>
      <c r="AF604" s="7"/>
      <c r="AG604" s="7"/>
      <c r="AH604" s="7"/>
    </row>
    <row r="605" spans="1:34" ht="15.75" customHeight="1">
      <c r="A605" s="209"/>
      <c r="B605" s="71"/>
      <c r="C605" s="211"/>
      <c r="D605" s="211"/>
      <c r="E605" s="212"/>
      <c r="F605" s="199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"/>
      <c r="AF605" s="7"/>
      <c r="AG605" s="7"/>
      <c r="AH605" s="7"/>
    </row>
    <row r="606" spans="1:34" ht="15.75" customHeight="1">
      <c r="A606" s="209"/>
      <c r="B606" s="71"/>
      <c r="C606" s="211"/>
      <c r="D606" s="211"/>
      <c r="E606" s="212"/>
      <c r="F606" s="199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"/>
      <c r="AF606" s="7"/>
      <c r="AG606" s="7"/>
      <c r="AH606" s="7"/>
    </row>
    <row r="607" spans="1:34" ht="15.75" customHeight="1">
      <c r="A607" s="209"/>
      <c r="B607" s="71"/>
      <c r="C607" s="211"/>
      <c r="D607" s="211"/>
      <c r="E607" s="212"/>
      <c r="F607" s="199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"/>
      <c r="AF607" s="7"/>
      <c r="AG607" s="7"/>
      <c r="AH607" s="7"/>
    </row>
    <row r="608" spans="1:34" ht="15.75" customHeight="1">
      <c r="A608" s="209"/>
      <c r="B608" s="71"/>
      <c r="C608" s="211"/>
      <c r="D608" s="211"/>
      <c r="E608" s="212"/>
      <c r="F608" s="199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"/>
      <c r="AF608" s="7"/>
      <c r="AG608" s="7"/>
      <c r="AH608" s="7"/>
    </row>
    <row r="609" spans="1:34" ht="15.75" customHeight="1">
      <c r="A609" s="209"/>
      <c r="B609" s="71"/>
      <c r="C609" s="211"/>
      <c r="D609" s="211"/>
      <c r="E609" s="212"/>
      <c r="F609" s="199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"/>
      <c r="AF609" s="7"/>
      <c r="AG609" s="7"/>
      <c r="AH609" s="7"/>
    </row>
    <row r="610" spans="1:34" ht="15.75" customHeight="1">
      <c r="A610" s="209"/>
      <c r="B610" s="71"/>
      <c r="C610" s="211"/>
      <c r="D610" s="211"/>
      <c r="E610" s="212"/>
      <c r="F610" s="199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"/>
      <c r="AF610" s="7"/>
      <c r="AG610" s="7"/>
      <c r="AH610" s="7"/>
    </row>
    <row r="611" spans="1:34" ht="15.75" customHeight="1">
      <c r="A611" s="209"/>
      <c r="B611" s="71"/>
      <c r="C611" s="211"/>
      <c r="D611" s="211"/>
      <c r="E611" s="212"/>
      <c r="F611" s="199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"/>
      <c r="AF611" s="7"/>
      <c r="AG611" s="7"/>
      <c r="AH611" s="7"/>
    </row>
    <row r="612" spans="1:34" ht="15.75" customHeight="1">
      <c r="A612" s="209"/>
      <c r="B612" s="71"/>
      <c r="C612" s="211"/>
      <c r="D612" s="211"/>
      <c r="E612" s="212"/>
      <c r="F612" s="199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"/>
      <c r="AF612" s="7"/>
      <c r="AG612" s="7"/>
      <c r="AH612" s="7"/>
    </row>
    <row r="613" spans="1:34" ht="15.75" customHeight="1">
      <c r="A613" s="209"/>
      <c r="B613" s="71"/>
      <c r="C613" s="211"/>
      <c r="D613" s="211"/>
      <c r="E613" s="212"/>
      <c r="F613" s="199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"/>
      <c r="AF613" s="7"/>
      <c r="AG613" s="7"/>
      <c r="AH613" s="7"/>
    </row>
    <row r="614" spans="1:34" ht="15.75" customHeight="1">
      <c r="A614" s="209"/>
      <c r="B614" s="71"/>
      <c r="C614" s="211"/>
      <c r="D614" s="211"/>
      <c r="E614" s="212"/>
      <c r="F614" s="199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"/>
      <c r="AF614" s="7"/>
      <c r="AG614" s="7"/>
      <c r="AH614" s="7"/>
    </row>
    <row r="615" spans="1:34" ht="15.75" customHeight="1">
      <c r="A615" s="209"/>
      <c r="B615" s="71"/>
      <c r="C615" s="211"/>
      <c r="D615" s="211"/>
      <c r="E615" s="212"/>
      <c r="F615" s="199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"/>
      <c r="AF615" s="7"/>
      <c r="AG615" s="7"/>
      <c r="AH615" s="7"/>
    </row>
    <row r="616" spans="1:34" ht="15.75" customHeight="1">
      <c r="A616" s="209"/>
      <c r="B616" s="71"/>
      <c r="C616" s="211"/>
      <c r="D616" s="211"/>
      <c r="E616" s="212"/>
      <c r="F616" s="199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"/>
      <c r="AF616" s="7"/>
      <c r="AG616" s="7"/>
      <c r="AH616" s="7"/>
    </row>
    <row r="617" spans="1:34" ht="15.75" customHeight="1">
      <c r="A617" s="209"/>
      <c r="B617" s="71"/>
      <c r="C617" s="211"/>
      <c r="D617" s="211"/>
      <c r="E617" s="212"/>
      <c r="F617" s="199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"/>
      <c r="AF617" s="7"/>
      <c r="AG617" s="7"/>
      <c r="AH617" s="7"/>
    </row>
    <row r="618" spans="1:34" ht="15.75" customHeight="1">
      <c r="A618" s="209"/>
      <c r="B618" s="71"/>
      <c r="C618" s="211"/>
      <c r="D618" s="211"/>
      <c r="E618" s="212"/>
      <c r="F618" s="199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"/>
      <c r="AF618" s="7"/>
      <c r="AG618" s="7"/>
      <c r="AH618" s="7"/>
    </row>
    <row r="619" spans="1:34" ht="15.75" customHeight="1">
      <c r="A619" s="209"/>
      <c r="B619" s="71"/>
      <c r="C619" s="211"/>
      <c r="D619" s="211"/>
      <c r="E619" s="212"/>
      <c r="F619" s="199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"/>
      <c r="AF619" s="7"/>
      <c r="AG619" s="7"/>
      <c r="AH619" s="7"/>
    </row>
    <row r="620" spans="1:34" ht="15.75" customHeight="1">
      <c r="A620" s="209"/>
      <c r="B620" s="71"/>
      <c r="C620" s="211"/>
      <c r="D620" s="211"/>
      <c r="E620" s="212"/>
      <c r="F620" s="199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"/>
      <c r="AF620" s="7"/>
      <c r="AG620" s="7"/>
      <c r="AH620" s="7"/>
    </row>
    <row r="621" spans="1:34" ht="15.75" customHeight="1">
      <c r="A621" s="209"/>
      <c r="B621" s="71"/>
      <c r="C621" s="211"/>
      <c r="D621" s="211"/>
      <c r="E621" s="212"/>
      <c r="F621" s="199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"/>
      <c r="AF621" s="7"/>
      <c r="AG621" s="7"/>
      <c r="AH621" s="7"/>
    </row>
    <row r="622" spans="1:34" ht="15.75" customHeight="1">
      <c r="A622" s="209"/>
      <c r="B622" s="71"/>
      <c r="C622" s="211"/>
      <c r="D622" s="211"/>
      <c r="E622" s="212"/>
      <c r="F622" s="199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"/>
      <c r="AF622" s="7"/>
      <c r="AG622" s="7"/>
      <c r="AH622" s="7"/>
    </row>
    <row r="623" spans="1:34" ht="15.75" customHeight="1">
      <c r="A623" s="209"/>
      <c r="B623" s="71"/>
      <c r="C623" s="211"/>
      <c r="D623" s="211"/>
      <c r="E623" s="212"/>
      <c r="F623" s="199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"/>
      <c r="AF623" s="7"/>
      <c r="AG623" s="7"/>
      <c r="AH623" s="7"/>
    </row>
    <row r="624" spans="1:34" ht="15.75" customHeight="1">
      <c r="A624" s="209"/>
      <c r="B624" s="71"/>
      <c r="C624" s="211"/>
      <c r="D624" s="211"/>
      <c r="E624" s="212"/>
      <c r="F624" s="199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"/>
      <c r="AF624" s="7"/>
      <c r="AG624" s="7"/>
      <c r="AH624" s="7"/>
    </row>
    <row r="625" spans="1:34" ht="15.75" customHeight="1">
      <c r="A625" s="209"/>
      <c r="B625" s="71"/>
      <c r="C625" s="211"/>
      <c r="D625" s="211"/>
      <c r="E625" s="212"/>
      <c r="F625" s="199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"/>
      <c r="AF625" s="7"/>
      <c r="AG625" s="7"/>
      <c r="AH625" s="7"/>
    </row>
    <row r="626" spans="1:34" ht="15.75" customHeight="1">
      <c r="A626" s="209"/>
      <c r="B626" s="71"/>
      <c r="C626" s="211"/>
      <c r="D626" s="211"/>
      <c r="E626" s="212"/>
      <c r="F626" s="199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"/>
      <c r="AF626" s="7"/>
      <c r="AG626" s="7"/>
      <c r="AH626" s="7"/>
    </row>
    <row r="627" spans="1:34" ht="15.75" customHeight="1">
      <c r="A627" s="209"/>
      <c r="B627" s="71"/>
      <c r="C627" s="211"/>
      <c r="D627" s="211"/>
      <c r="E627" s="212"/>
      <c r="F627" s="199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"/>
      <c r="AF627" s="7"/>
      <c r="AG627" s="7"/>
      <c r="AH627" s="7"/>
    </row>
    <row r="628" spans="1:34" ht="15.75" customHeight="1">
      <c r="A628" s="209"/>
      <c r="B628" s="71"/>
      <c r="C628" s="211"/>
      <c r="D628" s="211"/>
      <c r="E628" s="212"/>
      <c r="F628" s="199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"/>
      <c r="AF628" s="7"/>
      <c r="AG628" s="7"/>
      <c r="AH628" s="7"/>
    </row>
    <row r="629" spans="1:34" ht="15.75" customHeight="1">
      <c r="A629" s="209"/>
      <c r="B629" s="71"/>
      <c r="C629" s="211"/>
      <c r="D629" s="211"/>
      <c r="E629" s="212"/>
      <c r="F629" s="199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"/>
      <c r="AF629" s="7"/>
      <c r="AG629" s="7"/>
      <c r="AH629" s="7"/>
    </row>
    <row r="630" spans="1:34" ht="15.75" customHeight="1">
      <c r="A630" s="209"/>
      <c r="B630" s="71"/>
      <c r="C630" s="211"/>
      <c r="D630" s="211"/>
      <c r="E630" s="212"/>
      <c r="F630" s="199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"/>
      <c r="AF630" s="7"/>
      <c r="AG630" s="7"/>
      <c r="AH630" s="7"/>
    </row>
    <row r="631" spans="1:34" ht="15.75" customHeight="1">
      <c r="A631" s="209"/>
      <c r="B631" s="71"/>
      <c r="C631" s="211"/>
      <c r="D631" s="211"/>
      <c r="E631" s="212"/>
      <c r="F631" s="199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"/>
      <c r="AF631" s="7"/>
      <c r="AG631" s="7"/>
      <c r="AH631" s="7"/>
    </row>
    <row r="632" spans="1:34" ht="15.75" customHeight="1">
      <c r="A632" s="209"/>
      <c r="B632" s="71"/>
      <c r="C632" s="211"/>
      <c r="D632" s="211"/>
      <c r="E632" s="212"/>
      <c r="F632" s="199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"/>
      <c r="AF632" s="7"/>
      <c r="AG632" s="7"/>
      <c r="AH632" s="7"/>
    </row>
    <row r="633" spans="1:34" ht="15.75" customHeight="1">
      <c r="A633" s="209"/>
      <c r="B633" s="71"/>
      <c r="C633" s="211"/>
      <c r="D633" s="211"/>
      <c r="E633" s="212"/>
      <c r="F633" s="199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"/>
      <c r="AF633" s="7"/>
      <c r="AG633" s="7"/>
      <c r="AH633" s="7"/>
    </row>
    <row r="634" spans="1:34" ht="15.75" customHeight="1">
      <c r="A634" s="209"/>
      <c r="B634" s="71"/>
      <c r="C634" s="211"/>
      <c r="D634" s="211"/>
      <c r="E634" s="212"/>
      <c r="F634" s="199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"/>
      <c r="AF634" s="7"/>
      <c r="AG634" s="7"/>
      <c r="AH634" s="7"/>
    </row>
    <row r="635" spans="1:34" ht="15.75" customHeight="1">
      <c r="A635" s="209"/>
      <c r="B635" s="71"/>
      <c r="C635" s="211"/>
      <c r="D635" s="211"/>
      <c r="E635" s="212"/>
      <c r="F635" s="199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"/>
      <c r="AF635" s="7"/>
      <c r="AG635" s="7"/>
      <c r="AH635" s="7"/>
    </row>
    <row r="636" spans="1:34" ht="15.75" customHeight="1">
      <c r="A636" s="209"/>
      <c r="B636" s="71"/>
      <c r="C636" s="211"/>
      <c r="D636" s="211"/>
      <c r="E636" s="212"/>
      <c r="F636" s="199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"/>
      <c r="AF636" s="7"/>
      <c r="AG636" s="7"/>
      <c r="AH636" s="7"/>
    </row>
    <row r="637" spans="1:34" ht="15.75" customHeight="1">
      <c r="A637" s="209"/>
      <c r="B637" s="71"/>
      <c r="C637" s="211"/>
      <c r="D637" s="211"/>
      <c r="E637" s="212"/>
      <c r="F637" s="199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"/>
      <c r="AF637" s="7"/>
      <c r="AG637" s="7"/>
      <c r="AH637" s="7"/>
    </row>
    <row r="638" spans="1:34" ht="15.75" customHeight="1">
      <c r="A638" s="209"/>
      <c r="B638" s="71"/>
      <c r="C638" s="211"/>
      <c r="D638" s="211"/>
      <c r="E638" s="212"/>
      <c r="F638" s="199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"/>
      <c r="AF638" s="7"/>
      <c r="AG638" s="7"/>
      <c r="AH638" s="7"/>
    </row>
    <row r="639" spans="1:34" ht="15.75" customHeight="1">
      <c r="A639" s="209"/>
      <c r="B639" s="71"/>
      <c r="C639" s="211"/>
      <c r="D639" s="211"/>
      <c r="E639" s="212"/>
      <c r="F639" s="199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"/>
      <c r="AF639" s="7"/>
      <c r="AG639" s="7"/>
      <c r="AH639" s="7"/>
    </row>
    <row r="640" spans="1:34" ht="15.75" customHeight="1">
      <c r="A640" s="209"/>
      <c r="B640" s="71"/>
      <c r="C640" s="211"/>
      <c r="D640" s="211"/>
      <c r="E640" s="212"/>
      <c r="F640" s="199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"/>
      <c r="AF640" s="7"/>
      <c r="AG640" s="7"/>
      <c r="AH640" s="7"/>
    </row>
    <row r="641" spans="1:34" ht="15.75" customHeight="1">
      <c r="A641" s="209"/>
      <c r="B641" s="71"/>
      <c r="C641" s="211"/>
      <c r="D641" s="211"/>
      <c r="E641" s="212"/>
      <c r="F641" s="199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"/>
      <c r="AF641" s="7"/>
      <c r="AG641" s="7"/>
      <c r="AH641" s="7"/>
    </row>
    <row r="642" spans="1:34" ht="15.75" customHeight="1">
      <c r="A642" s="209"/>
      <c r="B642" s="71"/>
      <c r="C642" s="211"/>
      <c r="D642" s="211"/>
      <c r="E642" s="212"/>
      <c r="F642" s="199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"/>
      <c r="AF642" s="7"/>
      <c r="AG642" s="7"/>
      <c r="AH642" s="7"/>
    </row>
    <row r="643" spans="1:34" ht="15.75" customHeight="1">
      <c r="A643" s="209"/>
      <c r="B643" s="71"/>
      <c r="C643" s="211"/>
      <c r="D643" s="211"/>
      <c r="E643" s="212"/>
      <c r="F643" s="199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"/>
      <c r="AF643" s="7"/>
      <c r="AG643" s="7"/>
      <c r="AH643" s="7"/>
    </row>
    <row r="644" spans="1:34" ht="15.75" customHeight="1">
      <c r="A644" s="209"/>
      <c r="B644" s="71"/>
      <c r="C644" s="211"/>
      <c r="D644" s="211"/>
      <c r="E644" s="212"/>
      <c r="F644" s="199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"/>
      <c r="AF644" s="7"/>
      <c r="AG644" s="7"/>
      <c r="AH644" s="7"/>
    </row>
    <row r="645" spans="1:34" ht="15.75" customHeight="1">
      <c r="A645" s="209"/>
      <c r="B645" s="71"/>
      <c r="C645" s="211"/>
      <c r="D645" s="211"/>
      <c r="E645" s="212"/>
      <c r="F645" s="199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"/>
      <c r="AF645" s="7"/>
      <c r="AG645" s="7"/>
      <c r="AH645" s="7"/>
    </row>
    <row r="646" spans="1:34" ht="15.75" customHeight="1">
      <c r="A646" s="209"/>
      <c r="B646" s="71"/>
      <c r="C646" s="211"/>
      <c r="D646" s="211"/>
      <c r="E646" s="212"/>
      <c r="F646" s="199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"/>
      <c r="AF646" s="7"/>
      <c r="AG646" s="7"/>
      <c r="AH646" s="7"/>
    </row>
    <row r="647" spans="1:34" ht="15.75" customHeight="1">
      <c r="A647" s="209"/>
      <c r="B647" s="71"/>
      <c r="C647" s="211"/>
      <c r="D647" s="211"/>
      <c r="E647" s="212"/>
      <c r="F647" s="199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"/>
      <c r="AF647" s="7"/>
      <c r="AG647" s="7"/>
      <c r="AH647" s="7"/>
    </row>
    <row r="648" spans="1:34" ht="15.75" customHeight="1">
      <c r="A648" s="209"/>
      <c r="B648" s="71"/>
      <c r="C648" s="211"/>
      <c r="D648" s="211"/>
      <c r="E648" s="212"/>
      <c r="F648" s="199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"/>
      <c r="AF648" s="7"/>
      <c r="AG648" s="7"/>
      <c r="AH648" s="7"/>
    </row>
    <row r="649" spans="1:34" ht="15.75" customHeight="1">
      <c r="A649" s="209"/>
      <c r="B649" s="71"/>
      <c r="C649" s="211"/>
      <c r="D649" s="211"/>
      <c r="E649" s="212"/>
      <c r="F649" s="199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"/>
      <c r="AF649" s="7"/>
      <c r="AG649" s="7"/>
      <c r="AH649" s="7"/>
    </row>
    <row r="650" spans="1:34" ht="15.75" customHeight="1">
      <c r="A650" s="209"/>
      <c r="B650" s="71"/>
      <c r="C650" s="211"/>
      <c r="D650" s="211"/>
      <c r="E650" s="212"/>
      <c r="F650" s="199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"/>
      <c r="AF650" s="7"/>
      <c r="AG650" s="7"/>
      <c r="AH650" s="7"/>
    </row>
    <row r="651" spans="1:34" ht="15.75" customHeight="1">
      <c r="A651" s="209"/>
      <c r="B651" s="71"/>
      <c r="C651" s="211"/>
      <c r="D651" s="211"/>
      <c r="E651" s="212"/>
      <c r="F651" s="199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"/>
      <c r="AF651" s="7"/>
      <c r="AG651" s="7"/>
      <c r="AH651" s="7"/>
    </row>
    <row r="652" spans="1:34" ht="15.75" customHeight="1">
      <c r="A652" s="209"/>
      <c r="B652" s="71"/>
      <c r="C652" s="211"/>
      <c r="D652" s="211"/>
      <c r="E652" s="212"/>
      <c r="F652" s="199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"/>
      <c r="AF652" s="7"/>
      <c r="AG652" s="7"/>
      <c r="AH652" s="7"/>
    </row>
    <row r="653" spans="1:34" ht="15.75" customHeight="1">
      <c r="A653" s="209"/>
      <c r="B653" s="71"/>
      <c r="C653" s="211"/>
      <c r="D653" s="211"/>
      <c r="E653" s="212"/>
      <c r="F653" s="199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"/>
      <c r="AF653" s="7"/>
      <c r="AG653" s="7"/>
      <c r="AH653" s="7"/>
    </row>
    <row r="654" spans="1:34" ht="15.75" customHeight="1">
      <c r="A654" s="209"/>
      <c r="B654" s="71"/>
      <c r="C654" s="211"/>
      <c r="D654" s="211"/>
      <c r="E654" s="212"/>
      <c r="F654" s="199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"/>
      <c r="AF654" s="7"/>
      <c r="AG654" s="7"/>
      <c r="AH654" s="7"/>
    </row>
    <row r="655" spans="1:34" ht="15.75" customHeight="1">
      <c r="A655" s="209"/>
      <c r="B655" s="71"/>
      <c r="C655" s="211"/>
      <c r="D655" s="211"/>
      <c r="E655" s="212"/>
      <c r="F655" s="199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"/>
      <c r="AF655" s="7"/>
      <c r="AG655" s="7"/>
      <c r="AH655" s="7"/>
    </row>
    <row r="656" spans="1:34" ht="15.75" customHeight="1">
      <c r="A656" s="209"/>
      <c r="B656" s="71"/>
      <c r="C656" s="211"/>
      <c r="D656" s="211"/>
      <c r="E656" s="212"/>
      <c r="F656" s="199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"/>
      <c r="AF656" s="7"/>
      <c r="AG656" s="7"/>
      <c r="AH656" s="7"/>
    </row>
    <row r="657" spans="1:34" ht="15.75" customHeight="1">
      <c r="A657" s="209"/>
      <c r="B657" s="71"/>
      <c r="C657" s="211"/>
      <c r="D657" s="211"/>
      <c r="E657" s="212"/>
      <c r="F657" s="199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"/>
      <c r="AF657" s="7"/>
      <c r="AG657" s="7"/>
      <c r="AH657" s="7"/>
    </row>
    <row r="658" spans="1:34" ht="15.75" customHeight="1">
      <c r="A658" s="209"/>
      <c r="B658" s="71"/>
      <c r="C658" s="211"/>
      <c r="D658" s="211"/>
      <c r="E658" s="212"/>
      <c r="F658" s="199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"/>
      <c r="AF658" s="7"/>
      <c r="AG658" s="7"/>
      <c r="AH658" s="7"/>
    </row>
    <row r="659" spans="1:34" ht="15.75" customHeight="1">
      <c r="A659" s="209"/>
      <c r="B659" s="71"/>
      <c r="C659" s="211"/>
      <c r="D659" s="211"/>
      <c r="E659" s="212"/>
      <c r="F659" s="199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"/>
      <c r="AF659" s="7"/>
      <c r="AG659" s="7"/>
      <c r="AH659" s="7"/>
    </row>
    <row r="660" spans="1:34" ht="15.75" customHeight="1">
      <c r="A660" s="209"/>
      <c r="B660" s="71"/>
      <c r="C660" s="211"/>
      <c r="D660" s="211"/>
      <c r="E660" s="212"/>
      <c r="F660" s="199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"/>
      <c r="AF660" s="7"/>
      <c r="AG660" s="7"/>
      <c r="AH660" s="7"/>
    </row>
    <row r="661" spans="1:34" ht="15.75" customHeight="1">
      <c r="A661" s="209"/>
      <c r="B661" s="71"/>
      <c r="C661" s="211"/>
      <c r="D661" s="211"/>
      <c r="E661" s="212"/>
      <c r="F661" s="199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"/>
      <c r="AF661" s="7"/>
      <c r="AG661" s="7"/>
      <c r="AH661" s="7"/>
    </row>
    <row r="662" spans="1:34" ht="15.75" customHeight="1">
      <c r="A662" s="209"/>
      <c r="B662" s="71"/>
      <c r="C662" s="211"/>
      <c r="D662" s="211"/>
      <c r="E662" s="212"/>
      <c r="F662" s="199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"/>
      <c r="AF662" s="7"/>
      <c r="AG662" s="7"/>
      <c r="AH662" s="7"/>
    </row>
    <row r="663" spans="1:34" ht="15.75" customHeight="1">
      <c r="A663" s="209"/>
      <c r="B663" s="71"/>
      <c r="C663" s="211"/>
      <c r="D663" s="211"/>
      <c r="E663" s="212"/>
      <c r="F663" s="199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"/>
      <c r="AF663" s="7"/>
      <c r="AG663" s="7"/>
      <c r="AH663" s="7"/>
    </row>
    <row r="664" spans="1:34" ht="15.75" customHeight="1">
      <c r="A664" s="209"/>
      <c r="B664" s="71"/>
      <c r="C664" s="211"/>
      <c r="D664" s="211"/>
      <c r="E664" s="212"/>
      <c r="F664" s="199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"/>
      <c r="AF664" s="7"/>
      <c r="AG664" s="7"/>
      <c r="AH664" s="7"/>
    </row>
    <row r="665" spans="1:34" ht="15.75" customHeight="1">
      <c r="A665" s="209"/>
      <c r="B665" s="71"/>
      <c r="C665" s="211"/>
      <c r="D665" s="211"/>
      <c r="E665" s="212"/>
      <c r="F665" s="199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"/>
      <c r="AF665" s="7"/>
      <c r="AG665" s="7"/>
      <c r="AH665" s="7"/>
    </row>
    <row r="666" spans="1:34" ht="15.75" customHeight="1">
      <c r="A666" s="209"/>
      <c r="B666" s="71"/>
      <c r="C666" s="211"/>
      <c r="D666" s="211"/>
      <c r="E666" s="212"/>
      <c r="F666" s="199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"/>
      <c r="AF666" s="7"/>
      <c r="AG666" s="7"/>
      <c r="AH666" s="7"/>
    </row>
    <row r="667" spans="1:34" ht="15.75" customHeight="1">
      <c r="A667" s="209"/>
      <c r="B667" s="71"/>
      <c r="C667" s="211"/>
      <c r="D667" s="211"/>
      <c r="E667" s="212"/>
      <c r="F667" s="199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"/>
      <c r="AF667" s="7"/>
      <c r="AG667" s="7"/>
      <c r="AH667" s="7"/>
    </row>
    <row r="668" spans="1:34" ht="15.75" customHeight="1">
      <c r="A668" s="209"/>
      <c r="B668" s="71"/>
      <c r="C668" s="211"/>
      <c r="D668" s="211"/>
      <c r="E668" s="212"/>
      <c r="F668" s="199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"/>
      <c r="AF668" s="7"/>
      <c r="AG668" s="7"/>
      <c r="AH668" s="7"/>
    </row>
    <row r="669" spans="1:34" ht="15.75" customHeight="1">
      <c r="A669" s="209"/>
      <c r="B669" s="71"/>
      <c r="C669" s="211"/>
      <c r="D669" s="211"/>
      <c r="E669" s="212"/>
      <c r="F669" s="199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"/>
      <c r="AF669" s="7"/>
      <c r="AG669" s="7"/>
      <c r="AH669" s="7"/>
    </row>
    <row r="670" spans="1:34" ht="15.75" customHeight="1">
      <c r="A670" s="209"/>
      <c r="B670" s="71"/>
      <c r="C670" s="211"/>
      <c r="D670" s="211"/>
      <c r="E670" s="212"/>
      <c r="F670" s="199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"/>
      <c r="AF670" s="7"/>
      <c r="AG670" s="7"/>
      <c r="AH670" s="7"/>
    </row>
    <row r="671" spans="1:34" ht="15.75" customHeight="1">
      <c r="A671" s="209"/>
      <c r="B671" s="71"/>
      <c r="C671" s="211"/>
      <c r="D671" s="211"/>
      <c r="E671" s="212"/>
      <c r="F671" s="199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"/>
      <c r="AF671" s="7"/>
      <c r="AG671" s="7"/>
      <c r="AH671" s="7"/>
    </row>
    <row r="672" spans="1:34" ht="15.75" customHeight="1">
      <c r="A672" s="209"/>
      <c r="B672" s="71"/>
      <c r="C672" s="211"/>
      <c r="D672" s="211"/>
      <c r="E672" s="212"/>
      <c r="F672" s="199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"/>
      <c r="AF672" s="7"/>
      <c r="AG672" s="7"/>
      <c r="AH672" s="7"/>
    </row>
    <row r="673" spans="1:34" ht="15.75" customHeight="1">
      <c r="A673" s="209"/>
      <c r="B673" s="71"/>
      <c r="C673" s="211"/>
      <c r="D673" s="211"/>
      <c r="E673" s="212"/>
      <c r="F673" s="199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"/>
      <c r="AF673" s="7"/>
      <c r="AG673" s="7"/>
      <c r="AH673" s="7"/>
    </row>
    <row r="674" spans="1:34" ht="15.75" customHeight="1">
      <c r="A674" s="209"/>
      <c r="B674" s="71"/>
      <c r="C674" s="211"/>
      <c r="D674" s="211"/>
      <c r="E674" s="212"/>
      <c r="F674" s="199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"/>
      <c r="AF674" s="7"/>
      <c r="AG674" s="7"/>
      <c r="AH674" s="7"/>
    </row>
    <row r="675" spans="1:34" ht="15.75" customHeight="1">
      <c r="A675" s="209"/>
      <c r="B675" s="71"/>
      <c r="C675" s="211"/>
      <c r="D675" s="211"/>
      <c r="E675" s="212"/>
      <c r="F675" s="199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"/>
      <c r="AF675" s="7"/>
      <c r="AG675" s="7"/>
      <c r="AH675" s="7"/>
    </row>
    <row r="676" spans="1:34" ht="15.75" customHeight="1">
      <c r="A676" s="209"/>
      <c r="B676" s="71"/>
      <c r="C676" s="211"/>
      <c r="D676" s="211"/>
      <c r="E676" s="212"/>
      <c r="F676" s="199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"/>
      <c r="AF676" s="7"/>
      <c r="AG676" s="7"/>
      <c r="AH676" s="7"/>
    </row>
    <row r="677" spans="1:34" ht="15.75" customHeight="1">
      <c r="A677" s="209"/>
      <c r="B677" s="71"/>
      <c r="C677" s="211"/>
      <c r="D677" s="211"/>
      <c r="E677" s="212"/>
      <c r="F677" s="199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"/>
      <c r="AF677" s="7"/>
      <c r="AG677" s="7"/>
      <c r="AH677" s="7"/>
    </row>
    <row r="678" spans="1:34" ht="15.75" customHeight="1">
      <c r="A678" s="209"/>
      <c r="B678" s="71"/>
      <c r="C678" s="211"/>
      <c r="D678" s="211"/>
      <c r="E678" s="212"/>
      <c r="F678" s="199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"/>
      <c r="AF678" s="7"/>
      <c r="AG678" s="7"/>
      <c r="AH678" s="7"/>
    </row>
    <row r="679" spans="1:34" ht="15.75" customHeight="1">
      <c r="A679" s="209"/>
      <c r="B679" s="71"/>
      <c r="C679" s="211"/>
      <c r="D679" s="211"/>
      <c r="E679" s="212"/>
      <c r="F679" s="199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"/>
      <c r="AF679" s="7"/>
      <c r="AG679" s="7"/>
      <c r="AH679" s="7"/>
    </row>
    <row r="680" spans="1:34" ht="15.75" customHeight="1">
      <c r="A680" s="209"/>
      <c r="B680" s="71"/>
      <c r="C680" s="211"/>
      <c r="D680" s="211"/>
      <c r="E680" s="212"/>
      <c r="F680" s="199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"/>
      <c r="AF680" s="7"/>
      <c r="AG680" s="7"/>
      <c r="AH680" s="7"/>
    </row>
    <row r="681" spans="1:34" ht="15.75" customHeight="1">
      <c r="A681" s="209"/>
      <c r="B681" s="71"/>
      <c r="C681" s="211"/>
      <c r="D681" s="211"/>
      <c r="E681" s="212"/>
      <c r="F681" s="199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"/>
      <c r="AF681" s="7"/>
      <c r="AG681" s="7"/>
      <c r="AH681" s="7"/>
    </row>
    <row r="682" spans="1:34" ht="15.75" customHeight="1">
      <c r="A682" s="209"/>
      <c r="B682" s="71"/>
      <c r="C682" s="211"/>
      <c r="D682" s="211"/>
      <c r="E682" s="212"/>
      <c r="F682" s="199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"/>
      <c r="AF682" s="7"/>
      <c r="AG682" s="7"/>
      <c r="AH682" s="7"/>
    </row>
    <row r="683" spans="1:34" ht="15.75" customHeight="1">
      <c r="A683" s="209"/>
      <c r="B683" s="71"/>
      <c r="C683" s="211"/>
      <c r="D683" s="211"/>
      <c r="E683" s="212"/>
      <c r="F683" s="199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"/>
      <c r="AF683" s="7"/>
      <c r="AG683" s="7"/>
      <c r="AH683" s="7"/>
    </row>
    <row r="684" spans="1:34" ht="15.75" customHeight="1">
      <c r="A684" s="209"/>
      <c r="B684" s="71"/>
      <c r="C684" s="211"/>
      <c r="D684" s="211"/>
      <c r="E684" s="212"/>
      <c r="F684" s="199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"/>
      <c r="AF684" s="7"/>
      <c r="AG684" s="7"/>
      <c r="AH684" s="7"/>
    </row>
    <row r="685" spans="1:34" ht="15.75" customHeight="1">
      <c r="A685" s="209"/>
      <c r="B685" s="71"/>
      <c r="C685" s="211"/>
      <c r="D685" s="211"/>
      <c r="E685" s="212"/>
      <c r="F685" s="199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"/>
      <c r="AF685" s="7"/>
      <c r="AG685" s="7"/>
      <c r="AH685" s="7"/>
    </row>
    <row r="686" spans="1:34" ht="15.75" customHeight="1">
      <c r="A686" s="209"/>
      <c r="B686" s="71"/>
      <c r="C686" s="211"/>
      <c r="D686" s="211"/>
      <c r="E686" s="212"/>
      <c r="F686" s="199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"/>
      <c r="AF686" s="7"/>
      <c r="AG686" s="7"/>
      <c r="AH686" s="7"/>
    </row>
    <row r="687" spans="1:34" ht="15.75" customHeight="1">
      <c r="A687" s="209"/>
      <c r="B687" s="71"/>
      <c r="C687" s="211"/>
      <c r="D687" s="211"/>
      <c r="E687" s="212"/>
      <c r="F687" s="199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"/>
      <c r="AF687" s="7"/>
      <c r="AG687" s="7"/>
      <c r="AH687" s="7"/>
    </row>
    <row r="688" spans="1:34" ht="15.75" customHeight="1">
      <c r="A688" s="209"/>
      <c r="B688" s="71"/>
      <c r="C688" s="211"/>
      <c r="D688" s="211"/>
      <c r="E688" s="212"/>
      <c r="F688" s="199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"/>
      <c r="AF688" s="7"/>
      <c r="AG688" s="7"/>
      <c r="AH688" s="7"/>
    </row>
    <row r="689" spans="1:34" ht="15.75" customHeight="1">
      <c r="A689" s="209"/>
      <c r="B689" s="71"/>
      <c r="C689" s="211"/>
      <c r="D689" s="211"/>
      <c r="E689" s="212"/>
      <c r="F689" s="199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"/>
      <c r="AF689" s="7"/>
      <c r="AG689" s="7"/>
      <c r="AH689" s="7"/>
    </row>
    <row r="690" spans="1:34" ht="15.75" customHeight="1">
      <c r="A690" s="209"/>
      <c r="B690" s="71"/>
      <c r="C690" s="211"/>
      <c r="D690" s="211"/>
      <c r="E690" s="212"/>
      <c r="F690" s="199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"/>
      <c r="AF690" s="7"/>
      <c r="AG690" s="7"/>
      <c r="AH690" s="7"/>
    </row>
    <row r="691" spans="1:34" ht="15.75" customHeight="1">
      <c r="A691" s="209"/>
      <c r="B691" s="71"/>
      <c r="C691" s="211"/>
      <c r="D691" s="211"/>
      <c r="E691" s="212"/>
      <c r="F691" s="199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"/>
      <c r="AF691" s="7"/>
      <c r="AG691" s="7"/>
      <c r="AH691" s="7"/>
    </row>
    <row r="692" spans="1:34" ht="15.75" customHeight="1">
      <c r="A692" s="209"/>
      <c r="B692" s="71"/>
      <c r="C692" s="211"/>
      <c r="D692" s="211"/>
      <c r="E692" s="212"/>
      <c r="F692" s="199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"/>
      <c r="AF692" s="7"/>
      <c r="AG692" s="7"/>
      <c r="AH692" s="7"/>
    </row>
    <row r="693" spans="1:34" ht="15.75" customHeight="1">
      <c r="A693" s="209"/>
      <c r="B693" s="71"/>
      <c r="C693" s="211"/>
      <c r="D693" s="211"/>
      <c r="E693" s="212"/>
      <c r="F693" s="199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"/>
      <c r="AF693" s="7"/>
      <c r="AG693" s="7"/>
      <c r="AH693" s="7"/>
    </row>
    <row r="694" spans="1:34" ht="15.75" customHeight="1">
      <c r="A694" s="209"/>
      <c r="B694" s="71"/>
      <c r="C694" s="211"/>
      <c r="D694" s="211"/>
      <c r="E694" s="212"/>
      <c r="F694" s="199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"/>
      <c r="AF694" s="7"/>
      <c r="AG694" s="7"/>
      <c r="AH694" s="7"/>
    </row>
    <row r="695" spans="1:34" ht="15.75" customHeight="1">
      <c r="A695" s="209"/>
      <c r="B695" s="71"/>
      <c r="C695" s="211"/>
      <c r="D695" s="211"/>
      <c r="E695" s="212"/>
      <c r="F695" s="199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"/>
      <c r="AF695" s="7"/>
      <c r="AG695" s="7"/>
      <c r="AH695" s="7"/>
    </row>
    <row r="696" spans="1:34" ht="15.75" customHeight="1">
      <c r="A696" s="209"/>
      <c r="B696" s="71"/>
      <c r="C696" s="211"/>
      <c r="D696" s="211"/>
      <c r="E696" s="212"/>
      <c r="F696" s="199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"/>
      <c r="AF696" s="7"/>
      <c r="AG696" s="7"/>
      <c r="AH696" s="7"/>
    </row>
    <row r="697" spans="1:34" ht="15.75" customHeight="1">
      <c r="A697" s="209"/>
      <c r="B697" s="71"/>
      <c r="C697" s="211"/>
      <c r="D697" s="211"/>
      <c r="E697" s="212"/>
      <c r="F697" s="199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"/>
      <c r="AF697" s="7"/>
      <c r="AG697" s="7"/>
      <c r="AH697" s="7"/>
    </row>
    <row r="698" spans="1:34" ht="15.75" customHeight="1">
      <c r="A698" s="209"/>
      <c r="B698" s="71"/>
      <c r="C698" s="211"/>
      <c r="D698" s="211"/>
      <c r="E698" s="212"/>
      <c r="F698" s="199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"/>
      <c r="AF698" s="7"/>
      <c r="AG698" s="7"/>
      <c r="AH698" s="7"/>
    </row>
    <row r="699" spans="1:34" ht="15.75" customHeight="1">
      <c r="A699" s="209"/>
      <c r="B699" s="71"/>
      <c r="C699" s="211"/>
      <c r="D699" s="211"/>
      <c r="E699" s="212"/>
      <c r="F699" s="199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"/>
      <c r="AF699" s="7"/>
      <c r="AG699" s="7"/>
      <c r="AH699" s="7"/>
    </row>
    <row r="700" spans="1:34" ht="15.75" customHeight="1">
      <c r="A700" s="209"/>
      <c r="B700" s="71"/>
      <c r="C700" s="211"/>
      <c r="D700" s="211"/>
      <c r="E700" s="212"/>
      <c r="F700" s="199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"/>
      <c r="AF700" s="7"/>
      <c r="AG700" s="7"/>
      <c r="AH700" s="7"/>
    </row>
    <row r="701" spans="1:34" ht="15.75" customHeight="1">
      <c r="A701" s="209"/>
      <c r="B701" s="71"/>
      <c r="C701" s="211"/>
      <c r="D701" s="211"/>
      <c r="E701" s="212"/>
      <c r="F701" s="199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"/>
      <c r="AF701" s="7"/>
      <c r="AG701" s="7"/>
      <c r="AH701" s="7"/>
    </row>
    <row r="702" spans="1:34" ht="15.75" customHeight="1">
      <c r="A702" s="209"/>
      <c r="B702" s="71"/>
      <c r="C702" s="211"/>
      <c r="D702" s="211"/>
      <c r="E702" s="212"/>
      <c r="F702" s="199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"/>
      <c r="AF702" s="7"/>
      <c r="AG702" s="7"/>
      <c r="AH702" s="7"/>
    </row>
    <row r="703" spans="1:34" ht="15.75" customHeight="1">
      <c r="A703" s="209"/>
      <c r="B703" s="71"/>
      <c r="C703" s="211"/>
      <c r="D703" s="211"/>
      <c r="E703" s="212"/>
      <c r="F703" s="199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"/>
      <c r="AF703" s="7"/>
      <c r="AG703" s="7"/>
      <c r="AH703" s="7"/>
    </row>
    <row r="704" spans="1:34" ht="15.75" customHeight="1">
      <c r="A704" s="209"/>
      <c r="B704" s="71"/>
      <c r="C704" s="211"/>
      <c r="D704" s="211"/>
      <c r="E704" s="212"/>
      <c r="F704" s="199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"/>
      <c r="AF704" s="7"/>
      <c r="AG704" s="7"/>
      <c r="AH704" s="7"/>
    </row>
    <row r="705" spans="1:34" ht="15.75" customHeight="1">
      <c r="A705" s="209"/>
      <c r="B705" s="71"/>
      <c r="C705" s="211"/>
      <c r="D705" s="211"/>
      <c r="E705" s="212"/>
      <c r="F705" s="199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"/>
      <c r="AF705" s="7"/>
      <c r="AG705" s="7"/>
      <c r="AH705" s="7"/>
    </row>
    <row r="706" spans="1:34" ht="15.75" customHeight="1">
      <c r="A706" s="209"/>
      <c r="B706" s="71"/>
      <c r="C706" s="211"/>
      <c r="D706" s="211"/>
      <c r="E706" s="212"/>
      <c r="F706" s="199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"/>
      <c r="AF706" s="7"/>
      <c r="AG706" s="7"/>
      <c r="AH706" s="7"/>
    </row>
    <row r="707" spans="1:34" ht="15.75" customHeight="1">
      <c r="A707" s="209"/>
      <c r="B707" s="71"/>
      <c r="C707" s="211"/>
      <c r="D707" s="211"/>
      <c r="E707" s="212"/>
      <c r="F707" s="199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"/>
      <c r="AF707" s="7"/>
      <c r="AG707" s="7"/>
      <c r="AH707" s="7"/>
    </row>
    <row r="708" spans="1:34" ht="15.75" customHeight="1">
      <c r="A708" s="209"/>
      <c r="B708" s="71"/>
      <c r="C708" s="211"/>
      <c r="D708" s="211"/>
      <c r="E708" s="212"/>
      <c r="F708" s="199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"/>
      <c r="AF708" s="7"/>
      <c r="AG708" s="7"/>
      <c r="AH708" s="7"/>
    </row>
    <row r="709" spans="1:34" ht="15.75" customHeight="1">
      <c r="A709" s="209"/>
      <c r="B709" s="71"/>
      <c r="C709" s="211"/>
      <c r="D709" s="211"/>
      <c r="E709" s="212"/>
      <c r="F709" s="199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"/>
      <c r="AF709" s="7"/>
      <c r="AG709" s="7"/>
      <c r="AH709" s="7"/>
    </row>
    <row r="710" spans="1:34" ht="15.75" customHeight="1">
      <c r="A710" s="209"/>
      <c r="B710" s="71"/>
      <c r="C710" s="211"/>
      <c r="D710" s="211"/>
      <c r="E710" s="212"/>
      <c r="F710" s="199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"/>
      <c r="AF710" s="7"/>
      <c r="AG710" s="7"/>
      <c r="AH710" s="7"/>
    </row>
    <row r="711" spans="1:34" ht="15.75" customHeight="1">
      <c r="A711" s="209"/>
      <c r="B711" s="71"/>
      <c r="C711" s="211"/>
      <c r="D711" s="211"/>
      <c r="E711" s="212"/>
      <c r="F711" s="199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"/>
      <c r="AF711" s="7"/>
      <c r="AG711" s="7"/>
      <c r="AH711" s="7"/>
    </row>
    <row r="712" spans="1:34" ht="15.75" customHeight="1">
      <c r="A712" s="209"/>
      <c r="B712" s="71"/>
      <c r="C712" s="211"/>
      <c r="D712" s="211"/>
      <c r="E712" s="212"/>
      <c r="F712" s="199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"/>
      <c r="AF712" s="7"/>
      <c r="AG712" s="7"/>
      <c r="AH712" s="7"/>
    </row>
    <row r="713" spans="1:34" ht="15.75" customHeight="1">
      <c r="A713" s="209"/>
      <c r="B713" s="71"/>
      <c r="C713" s="211"/>
      <c r="D713" s="211"/>
      <c r="E713" s="212"/>
      <c r="F713" s="199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"/>
      <c r="AF713" s="7"/>
      <c r="AG713" s="7"/>
      <c r="AH713" s="7"/>
    </row>
    <row r="714" spans="1:34" ht="15.75" customHeight="1">
      <c r="A714" s="209"/>
      <c r="B714" s="71"/>
      <c r="C714" s="211"/>
      <c r="D714" s="211"/>
      <c r="E714" s="212"/>
      <c r="F714" s="199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"/>
      <c r="AF714" s="7"/>
      <c r="AG714" s="7"/>
      <c r="AH714" s="7"/>
    </row>
    <row r="715" spans="1:34" ht="15.75" customHeight="1">
      <c r="A715" s="209"/>
      <c r="B715" s="71"/>
      <c r="C715" s="211"/>
      <c r="D715" s="211"/>
      <c r="E715" s="212"/>
      <c r="F715" s="199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"/>
      <c r="AF715" s="7"/>
      <c r="AG715" s="7"/>
      <c r="AH715" s="7"/>
    </row>
    <row r="716" spans="1:34" ht="15.75" customHeight="1">
      <c r="A716" s="209"/>
      <c r="B716" s="71"/>
      <c r="C716" s="211"/>
      <c r="D716" s="211"/>
      <c r="E716" s="212"/>
      <c r="F716" s="199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"/>
      <c r="AF716" s="7"/>
      <c r="AG716" s="7"/>
      <c r="AH716" s="7"/>
    </row>
    <row r="717" spans="1:34" ht="15.75" customHeight="1">
      <c r="A717" s="209"/>
      <c r="B717" s="71"/>
      <c r="C717" s="211"/>
      <c r="D717" s="211"/>
      <c r="E717" s="212"/>
      <c r="F717" s="199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"/>
      <c r="AF717" s="7"/>
      <c r="AG717" s="7"/>
      <c r="AH717" s="7"/>
    </row>
    <row r="718" spans="1:34" ht="15.75" customHeight="1">
      <c r="A718" s="209"/>
      <c r="B718" s="71"/>
      <c r="C718" s="211"/>
      <c r="D718" s="211"/>
      <c r="E718" s="212"/>
      <c r="F718" s="199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"/>
      <c r="AF718" s="7"/>
      <c r="AG718" s="7"/>
      <c r="AH718" s="7"/>
    </row>
    <row r="719" spans="1:34" ht="15.75" customHeight="1">
      <c r="A719" s="209"/>
      <c r="B719" s="71"/>
      <c r="C719" s="211"/>
      <c r="D719" s="211"/>
      <c r="E719" s="212"/>
      <c r="F719" s="199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"/>
      <c r="AF719" s="7"/>
      <c r="AG719" s="7"/>
      <c r="AH719" s="7"/>
    </row>
    <row r="720" spans="1:34" ht="15.75" customHeight="1">
      <c r="A720" s="209"/>
      <c r="B720" s="71"/>
      <c r="C720" s="211"/>
      <c r="D720" s="211"/>
      <c r="E720" s="212"/>
      <c r="F720" s="199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"/>
      <c r="AF720" s="7"/>
      <c r="AG720" s="7"/>
      <c r="AH720" s="7"/>
    </row>
    <row r="721" spans="1:34" ht="15.75" customHeight="1">
      <c r="A721" s="209"/>
      <c r="B721" s="71"/>
      <c r="C721" s="211"/>
      <c r="D721" s="211"/>
      <c r="E721" s="212"/>
      <c r="F721" s="199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"/>
      <c r="AF721" s="7"/>
      <c r="AG721" s="7"/>
      <c r="AH721" s="7"/>
    </row>
    <row r="722" spans="1:34" ht="15.75" customHeight="1">
      <c r="A722" s="209"/>
      <c r="B722" s="71"/>
      <c r="C722" s="211"/>
      <c r="D722" s="211"/>
      <c r="E722" s="212"/>
      <c r="F722" s="199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"/>
      <c r="AF722" s="7"/>
      <c r="AG722" s="7"/>
      <c r="AH722" s="7"/>
    </row>
    <row r="723" spans="1:34" ht="15.75" customHeight="1">
      <c r="A723" s="209"/>
      <c r="B723" s="71"/>
      <c r="C723" s="211"/>
      <c r="D723" s="211"/>
      <c r="E723" s="212"/>
      <c r="F723" s="199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"/>
      <c r="AF723" s="7"/>
      <c r="AG723" s="7"/>
      <c r="AH723" s="7"/>
    </row>
    <row r="724" spans="1:34" ht="15.75" customHeight="1">
      <c r="A724" s="209"/>
      <c r="B724" s="71"/>
      <c r="C724" s="211"/>
      <c r="D724" s="211"/>
      <c r="E724" s="212"/>
      <c r="F724" s="199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"/>
      <c r="AF724" s="7"/>
      <c r="AG724" s="7"/>
      <c r="AH724" s="7"/>
    </row>
    <row r="725" spans="1:34" ht="15.75" customHeight="1">
      <c r="A725" s="209"/>
      <c r="B725" s="71"/>
      <c r="C725" s="211"/>
      <c r="D725" s="211"/>
      <c r="E725" s="212"/>
      <c r="F725" s="199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"/>
      <c r="AF725" s="7"/>
      <c r="AG725" s="7"/>
      <c r="AH725" s="7"/>
    </row>
    <row r="726" spans="1:34" ht="15.75" customHeight="1">
      <c r="A726" s="209"/>
      <c r="B726" s="71"/>
      <c r="C726" s="211"/>
      <c r="D726" s="211"/>
      <c r="E726" s="212"/>
      <c r="F726" s="199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"/>
      <c r="AF726" s="7"/>
      <c r="AG726" s="7"/>
      <c r="AH726" s="7"/>
    </row>
    <row r="727" spans="1:34" ht="15.75" customHeight="1">
      <c r="A727" s="209"/>
      <c r="B727" s="71"/>
      <c r="C727" s="211"/>
      <c r="D727" s="211"/>
      <c r="E727" s="212"/>
      <c r="F727" s="199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"/>
      <c r="AF727" s="7"/>
      <c r="AG727" s="7"/>
      <c r="AH727" s="7"/>
    </row>
    <row r="728" spans="1:34" ht="15.75" customHeight="1">
      <c r="A728" s="209"/>
      <c r="B728" s="71"/>
      <c r="C728" s="211"/>
      <c r="D728" s="211"/>
      <c r="E728" s="212"/>
      <c r="F728" s="199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"/>
      <c r="AF728" s="7"/>
      <c r="AG728" s="7"/>
      <c r="AH728" s="7"/>
    </row>
    <row r="729" spans="1:34" ht="15.75" customHeight="1">
      <c r="A729" s="209"/>
      <c r="B729" s="71"/>
      <c r="C729" s="211"/>
      <c r="D729" s="211"/>
      <c r="E729" s="212"/>
      <c r="F729" s="199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"/>
      <c r="AF729" s="7"/>
      <c r="AG729" s="7"/>
      <c r="AH729" s="7"/>
    </row>
    <row r="730" spans="1:34" ht="15.75" customHeight="1">
      <c r="A730" s="209"/>
      <c r="B730" s="71"/>
      <c r="C730" s="211"/>
      <c r="D730" s="211"/>
      <c r="E730" s="212"/>
      <c r="F730" s="199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"/>
      <c r="AF730" s="7"/>
      <c r="AG730" s="7"/>
      <c r="AH730" s="7"/>
    </row>
    <row r="731" spans="1:34" ht="15.75" customHeight="1">
      <c r="A731" s="209"/>
      <c r="B731" s="71"/>
      <c r="C731" s="211"/>
      <c r="D731" s="211"/>
      <c r="E731" s="212"/>
      <c r="F731" s="199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"/>
      <c r="AF731" s="7"/>
      <c r="AG731" s="7"/>
      <c r="AH731" s="7"/>
    </row>
    <row r="732" spans="1:34" ht="15.75" customHeight="1">
      <c r="A732" s="209"/>
      <c r="B732" s="71"/>
      <c r="C732" s="211"/>
      <c r="D732" s="211"/>
      <c r="E732" s="212"/>
      <c r="F732" s="199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"/>
      <c r="AF732" s="7"/>
      <c r="AG732" s="7"/>
      <c r="AH732" s="7"/>
    </row>
    <row r="733" spans="1:34" ht="15.75" customHeight="1">
      <c r="A733" s="209"/>
      <c r="B733" s="71"/>
      <c r="C733" s="211"/>
      <c r="D733" s="211"/>
      <c r="E733" s="212"/>
      <c r="F733" s="199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"/>
      <c r="AF733" s="7"/>
      <c r="AG733" s="7"/>
      <c r="AH733" s="7"/>
    </row>
    <row r="734" spans="1:34" ht="15.75" customHeight="1">
      <c r="A734" s="209"/>
      <c r="B734" s="71"/>
      <c r="C734" s="211"/>
      <c r="D734" s="211"/>
      <c r="E734" s="212"/>
      <c r="F734" s="199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"/>
      <c r="AF734" s="7"/>
      <c r="AG734" s="7"/>
      <c r="AH734" s="7"/>
    </row>
    <row r="735" spans="1:34" ht="15.75" customHeight="1">
      <c r="A735" s="209"/>
      <c r="B735" s="71"/>
      <c r="C735" s="211"/>
      <c r="D735" s="211"/>
      <c r="E735" s="212"/>
      <c r="F735" s="199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"/>
      <c r="AF735" s="7"/>
      <c r="AG735" s="7"/>
      <c r="AH735" s="7"/>
    </row>
    <row r="736" spans="1:34" ht="15.75" customHeight="1">
      <c r="A736" s="209"/>
      <c r="B736" s="71"/>
      <c r="C736" s="211"/>
      <c r="D736" s="211"/>
      <c r="E736" s="212"/>
      <c r="F736" s="199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"/>
      <c r="AF736" s="7"/>
      <c r="AG736" s="7"/>
      <c r="AH736" s="7"/>
    </row>
    <row r="737" spans="1:34" ht="15.75" customHeight="1">
      <c r="A737" s="209"/>
      <c r="B737" s="71"/>
      <c r="C737" s="211"/>
      <c r="D737" s="211"/>
      <c r="E737" s="212"/>
      <c r="F737" s="199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"/>
      <c r="AF737" s="7"/>
      <c r="AG737" s="7"/>
      <c r="AH737" s="7"/>
    </row>
    <row r="738" spans="1:34" ht="15.75" customHeight="1">
      <c r="A738" s="209"/>
      <c r="B738" s="71"/>
      <c r="C738" s="211"/>
      <c r="D738" s="211"/>
      <c r="E738" s="212"/>
      <c r="F738" s="199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"/>
      <c r="AF738" s="7"/>
      <c r="AG738" s="7"/>
      <c r="AH738" s="7"/>
    </row>
    <row r="739" spans="1:34" ht="15.75" customHeight="1">
      <c r="A739" s="209"/>
      <c r="B739" s="71"/>
      <c r="C739" s="211"/>
      <c r="D739" s="211"/>
      <c r="E739" s="212"/>
      <c r="F739" s="199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"/>
      <c r="AF739" s="7"/>
      <c r="AG739" s="7"/>
      <c r="AH739" s="7"/>
    </row>
    <row r="740" spans="1:34" ht="15.75" customHeight="1">
      <c r="A740" s="209"/>
      <c r="B740" s="71"/>
      <c r="C740" s="211"/>
      <c r="D740" s="211"/>
      <c r="E740" s="212"/>
      <c r="F740" s="199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"/>
      <c r="AF740" s="7"/>
      <c r="AG740" s="7"/>
      <c r="AH740" s="7"/>
    </row>
    <row r="741" spans="1:34" ht="15.75" customHeight="1">
      <c r="A741" s="209"/>
      <c r="B741" s="71"/>
      <c r="C741" s="211"/>
      <c r="D741" s="211"/>
      <c r="E741" s="212"/>
      <c r="F741" s="199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"/>
      <c r="AF741" s="7"/>
      <c r="AG741" s="7"/>
      <c r="AH741" s="7"/>
    </row>
    <row r="742" spans="1:34" ht="15.75" customHeight="1">
      <c r="A742" s="209"/>
      <c r="B742" s="71"/>
      <c r="C742" s="211"/>
      <c r="D742" s="211"/>
      <c r="E742" s="212"/>
      <c r="F742" s="199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"/>
      <c r="AF742" s="7"/>
      <c r="AG742" s="7"/>
      <c r="AH742" s="7"/>
    </row>
    <row r="743" spans="1:34" ht="15.75" customHeight="1">
      <c r="A743" s="209"/>
      <c r="B743" s="71"/>
      <c r="C743" s="211"/>
      <c r="D743" s="211"/>
      <c r="E743" s="212"/>
      <c r="F743" s="199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"/>
      <c r="AF743" s="7"/>
      <c r="AG743" s="7"/>
      <c r="AH743" s="7"/>
    </row>
    <row r="744" spans="1:34" ht="15.75" customHeight="1">
      <c r="A744" s="209"/>
      <c r="B744" s="71"/>
      <c r="C744" s="211"/>
      <c r="D744" s="211"/>
      <c r="E744" s="212"/>
      <c r="F744" s="199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"/>
      <c r="AF744" s="7"/>
      <c r="AG744" s="7"/>
      <c r="AH744" s="7"/>
    </row>
    <row r="745" spans="1:34" ht="15.75" customHeight="1">
      <c r="A745" s="209"/>
      <c r="B745" s="71"/>
      <c r="C745" s="211"/>
      <c r="D745" s="211"/>
      <c r="E745" s="212"/>
      <c r="F745" s="199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"/>
      <c r="AF745" s="7"/>
      <c r="AG745" s="7"/>
      <c r="AH745" s="7"/>
    </row>
    <row r="746" spans="1:34" ht="15.75" customHeight="1">
      <c r="A746" s="209"/>
      <c r="B746" s="71"/>
      <c r="C746" s="211"/>
      <c r="D746" s="211"/>
      <c r="E746" s="212"/>
      <c r="F746" s="199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"/>
      <c r="AF746" s="7"/>
      <c r="AG746" s="7"/>
      <c r="AH746" s="7"/>
    </row>
    <row r="747" spans="1:34" ht="15.75" customHeight="1">
      <c r="A747" s="209"/>
      <c r="B747" s="71"/>
      <c r="C747" s="211"/>
      <c r="D747" s="211"/>
      <c r="E747" s="212"/>
      <c r="F747" s="199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"/>
      <c r="AF747" s="7"/>
      <c r="AG747" s="7"/>
      <c r="AH747" s="7"/>
    </row>
    <row r="748" spans="1:34" ht="15.75" customHeight="1">
      <c r="A748" s="209"/>
      <c r="B748" s="71"/>
      <c r="C748" s="211"/>
      <c r="D748" s="211"/>
      <c r="E748" s="212"/>
      <c r="F748" s="199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"/>
      <c r="AF748" s="7"/>
      <c r="AG748" s="7"/>
      <c r="AH748" s="7"/>
    </row>
    <row r="749" spans="1:34" ht="15.75" customHeight="1">
      <c r="A749" s="209"/>
      <c r="B749" s="71"/>
      <c r="C749" s="211"/>
      <c r="D749" s="211"/>
      <c r="E749" s="212"/>
      <c r="F749" s="199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"/>
      <c r="AF749" s="7"/>
      <c r="AG749" s="7"/>
      <c r="AH749" s="7"/>
    </row>
    <row r="750" spans="1:34" ht="15.75" customHeight="1">
      <c r="A750" s="209"/>
      <c r="B750" s="71"/>
      <c r="C750" s="211"/>
      <c r="D750" s="211"/>
      <c r="E750" s="212"/>
      <c r="F750" s="199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"/>
      <c r="AF750" s="7"/>
      <c r="AG750" s="7"/>
      <c r="AH750" s="7"/>
    </row>
    <row r="751" spans="1:34" ht="15.75" customHeight="1">
      <c r="A751" s="209"/>
      <c r="B751" s="71"/>
      <c r="C751" s="211"/>
      <c r="D751" s="211"/>
      <c r="E751" s="212"/>
      <c r="F751" s="199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"/>
      <c r="AF751" s="7"/>
      <c r="AG751" s="7"/>
      <c r="AH751" s="7"/>
    </row>
    <row r="752" spans="1:34" ht="15.75" customHeight="1">
      <c r="A752" s="209"/>
      <c r="B752" s="71"/>
      <c r="C752" s="211"/>
      <c r="D752" s="211"/>
      <c r="E752" s="212"/>
      <c r="F752" s="199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"/>
      <c r="AF752" s="7"/>
      <c r="AG752" s="7"/>
      <c r="AH752" s="7"/>
    </row>
    <row r="753" spans="1:34" ht="15.75" customHeight="1">
      <c r="A753" s="209"/>
      <c r="B753" s="71"/>
      <c r="C753" s="211"/>
      <c r="D753" s="211"/>
      <c r="E753" s="212"/>
      <c r="F753" s="199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"/>
      <c r="AF753" s="7"/>
      <c r="AG753" s="7"/>
      <c r="AH753" s="7"/>
    </row>
    <row r="754" spans="1:34" ht="15.75" customHeight="1">
      <c r="A754" s="209"/>
      <c r="B754" s="71"/>
      <c r="C754" s="211"/>
      <c r="D754" s="211"/>
      <c r="E754" s="212"/>
      <c r="F754" s="199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"/>
      <c r="AF754" s="7"/>
      <c r="AG754" s="7"/>
      <c r="AH754" s="7"/>
    </row>
    <row r="755" spans="1:34" ht="15.75" customHeight="1">
      <c r="A755" s="209"/>
      <c r="B755" s="71"/>
      <c r="C755" s="211"/>
      <c r="D755" s="211"/>
      <c r="E755" s="212"/>
      <c r="F755" s="199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"/>
      <c r="AF755" s="7"/>
      <c r="AG755" s="7"/>
      <c r="AH755" s="7"/>
    </row>
    <row r="756" spans="1:34" ht="15.75" customHeight="1">
      <c r="A756" s="209"/>
      <c r="B756" s="71"/>
      <c r="C756" s="211"/>
      <c r="D756" s="211"/>
      <c r="E756" s="212"/>
      <c r="F756" s="199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"/>
      <c r="AF756" s="7"/>
      <c r="AG756" s="7"/>
      <c r="AH756" s="7"/>
    </row>
    <row r="757" spans="1:34" ht="15.75" customHeight="1">
      <c r="A757" s="209"/>
      <c r="B757" s="71"/>
      <c r="C757" s="211"/>
      <c r="D757" s="211"/>
      <c r="E757" s="212"/>
      <c r="F757" s="199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"/>
      <c r="AF757" s="7"/>
      <c r="AG757" s="7"/>
      <c r="AH757" s="7"/>
    </row>
    <row r="758" spans="1:34" ht="15.75" customHeight="1">
      <c r="A758" s="209"/>
      <c r="B758" s="71"/>
      <c r="C758" s="211"/>
      <c r="D758" s="211"/>
      <c r="E758" s="212"/>
      <c r="F758" s="199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"/>
      <c r="AF758" s="7"/>
      <c r="AG758" s="7"/>
      <c r="AH758" s="7"/>
    </row>
    <row r="759" spans="1:34" ht="15.75" customHeight="1">
      <c r="A759" s="209"/>
      <c r="B759" s="71"/>
      <c r="C759" s="211"/>
      <c r="D759" s="211"/>
      <c r="E759" s="212"/>
      <c r="F759" s="199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"/>
      <c r="AF759" s="7"/>
      <c r="AG759" s="7"/>
      <c r="AH759" s="7"/>
    </row>
    <row r="760" spans="1:34" ht="15.75" customHeight="1">
      <c r="A760" s="209"/>
      <c r="B760" s="71"/>
      <c r="C760" s="211"/>
      <c r="D760" s="211"/>
      <c r="E760" s="212"/>
      <c r="F760" s="199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"/>
      <c r="AF760" s="7"/>
      <c r="AG760" s="7"/>
      <c r="AH760" s="7"/>
    </row>
    <row r="761" spans="1:34" ht="15.75" customHeight="1">
      <c r="A761" s="209"/>
      <c r="B761" s="71"/>
      <c r="C761" s="211"/>
      <c r="D761" s="211"/>
      <c r="E761" s="212"/>
      <c r="F761" s="199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"/>
      <c r="AF761" s="7"/>
      <c r="AG761" s="7"/>
      <c r="AH761" s="7"/>
    </row>
    <row r="762" spans="1:34" ht="15.75" customHeight="1">
      <c r="A762" s="209"/>
      <c r="B762" s="71"/>
      <c r="C762" s="211"/>
      <c r="D762" s="211"/>
      <c r="E762" s="212"/>
      <c r="F762" s="199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"/>
      <c r="AF762" s="7"/>
      <c r="AG762" s="7"/>
      <c r="AH762" s="7"/>
    </row>
    <row r="763" spans="1:34" ht="15.75" customHeight="1">
      <c r="A763" s="209"/>
      <c r="B763" s="71"/>
      <c r="C763" s="211"/>
      <c r="D763" s="211"/>
      <c r="E763" s="212"/>
      <c r="F763" s="199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"/>
      <c r="AF763" s="7"/>
      <c r="AG763" s="7"/>
      <c r="AH763" s="7"/>
    </row>
    <row r="764" spans="1:34" ht="15.75" customHeight="1">
      <c r="A764" s="209"/>
      <c r="B764" s="71"/>
      <c r="C764" s="211"/>
      <c r="D764" s="211"/>
      <c r="E764" s="212"/>
      <c r="F764" s="199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"/>
      <c r="AF764" s="7"/>
      <c r="AG764" s="7"/>
      <c r="AH764" s="7"/>
    </row>
    <row r="765" spans="1:34" ht="15.75" customHeight="1">
      <c r="A765" s="209"/>
      <c r="B765" s="71"/>
      <c r="C765" s="211"/>
      <c r="D765" s="211"/>
      <c r="E765" s="212"/>
      <c r="F765" s="199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"/>
      <c r="AF765" s="7"/>
      <c r="AG765" s="7"/>
      <c r="AH765" s="7"/>
    </row>
    <row r="766" spans="1:34" ht="15.75" customHeight="1">
      <c r="A766" s="209"/>
      <c r="B766" s="71"/>
      <c r="C766" s="211"/>
      <c r="D766" s="211"/>
      <c r="E766" s="212"/>
      <c r="F766" s="199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"/>
      <c r="AF766" s="7"/>
      <c r="AG766" s="7"/>
      <c r="AH766" s="7"/>
    </row>
    <row r="767" spans="1:34" ht="15.75" customHeight="1">
      <c r="A767" s="209"/>
      <c r="B767" s="71"/>
      <c r="C767" s="211"/>
      <c r="D767" s="211"/>
      <c r="E767" s="212"/>
      <c r="F767" s="199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"/>
      <c r="AF767" s="7"/>
      <c r="AG767" s="7"/>
      <c r="AH767" s="7"/>
    </row>
    <row r="768" spans="1:34" ht="15.75" customHeight="1">
      <c r="A768" s="209"/>
      <c r="B768" s="71"/>
      <c r="C768" s="211"/>
      <c r="D768" s="211"/>
      <c r="E768" s="212"/>
      <c r="F768" s="199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"/>
      <c r="AF768" s="7"/>
      <c r="AG768" s="7"/>
      <c r="AH768" s="7"/>
    </row>
    <row r="769" spans="1:34" ht="15.75" customHeight="1">
      <c r="A769" s="209"/>
      <c r="B769" s="71"/>
      <c r="C769" s="211"/>
      <c r="D769" s="211"/>
      <c r="E769" s="212"/>
      <c r="F769" s="199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"/>
      <c r="AF769" s="7"/>
      <c r="AG769" s="7"/>
      <c r="AH769" s="7"/>
    </row>
    <row r="770" spans="1:34" ht="15.75" customHeight="1">
      <c r="A770" s="209"/>
      <c r="B770" s="71"/>
      <c r="C770" s="211"/>
      <c r="D770" s="211"/>
      <c r="E770" s="212"/>
      <c r="F770" s="199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"/>
      <c r="AF770" s="7"/>
      <c r="AG770" s="7"/>
      <c r="AH770" s="7"/>
    </row>
    <row r="771" spans="1:34" ht="15.75" customHeight="1">
      <c r="A771" s="209"/>
      <c r="B771" s="71"/>
      <c r="C771" s="211"/>
      <c r="D771" s="211"/>
      <c r="E771" s="212"/>
      <c r="F771" s="199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"/>
      <c r="AF771" s="7"/>
      <c r="AG771" s="7"/>
      <c r="AH771" s="7"/>
    </row>
    <row r="772" spans="1:34" ht="15.75" customHeight="1">
      <c r="A772" s="209"/>
      <c r="B772" s="71"/>
      <c r="C772" s="211"/>
      <c r="D772" s="211"/>
      <c r="E772" s="212"/>
      <c r="F772" s="199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"/>
      <c r="AF772" s="7"/>
      <c r="AG772" s="7"/>
      <c r="AH772" s="7"/>
    </row>
    <row r="773" spans="1:34" ht="15.75" customHeight="1">
      <c r="A773" s="209"/>
      <c r="B773" s="71"/>
      <c r="C773" s="211"/>
      <c r="D773" s="211"/>
      <c r="E773" s="212"/>
      <c r="F773" s="199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"/>
      <c r="AF773" s="7"/>
      <c r="AG773" s="7"/>
      <c r="AH773" s="7"/>
    </row>
    <row r="774" spans="1:34" ht="15.75" customHeight="1">
      <c r="A774" s="209"/>
      <c r="B774" s="71"/>
      <c r="C774" s="211"/>
      <c r="D774" s="211"/>
      <c r="E774" s="212"/>
      <c r="F774" s="199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"/>
      <c r="AF774" s="7"/>
      <c r="AG774" s="7"/>
      <c r="AH774" s="7"/>
    </row>
    <row r="775" spans="1:34" ht="15.75" customHeight="1">
      <c r="A775" s="209"/>
      <c r="B775" s="71"/>
      <c r="C775" s="211"/>
      <c r="D775" s="211"/>
      <c r="E775" s="212"/>
      <c r="F775" s="199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"/>
      <c r="AF775" s="7"/>
      <c r="AG775" s="7"/>
      <c r="AH775" s="7"/>
    </row>
    <row r="776" spans="1:34" ht="15.75" customHeight="1">
      <c r="A776" s="209"/>
      <c r="B776" s="71"/>
      <c r="C776" s="211"/>
      <c r="D776" s="211"/>
      <c r="E776" s="212"/>
      <c r="F776" s="199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"/>
      <c r="AF776" s="7"/>
      <c r="AG776" s="7"/>
      <c r="AH776" s="7"/>
    </row>
    <row r="777" spans="1:34" ht="15.75" customHeight="1">
      <c r="A777" s="209"/>
      <c r="B777" s="71"/>
      <c r="C777" s="211"/>
      <c r="D777" s="211"/>
      <c r="E777" s="212"/>
      <c r="F777" s="199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"/>
      <c r="AF777" s="7"/>
      <c r="AG777" s="7"/>
      <c r="AH777" s="7"/>
    </row>
    <row r="778" spans="1:34" ht="15.75" customHeight="1">
      <c r="A778" s="209"/>
      <c r="B778" s="71"/>
      <c r="C778" s="211"/>
      <c r="D778" s="211"/>
      <c r="E778" s="212"/>
      <c r="F778" s="199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"/>
      <c r="AF778" s="7"/>
      <c r="AG778" s="7"/>
      <c r="AH778" s="7"/>
    </row>
    <row r="779" spans="1:34" ht="15.75" customHeight="1">
      <c r="A779" s="209"/>
      <c r="B779" s="71"/>
      <c r="C779" s="211"/>
      <c r="D779" s="211"/>
      <c r="E779" s="212"/>
      <c r="F779" s="199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"/>
      <c r="AF779" s="7"/>
      <c r="AG779" s="7"/>
      <c r="AH779" s="7"/>
    </row>
    <row r="780" spans="1:34" ht="15.75" customHeight="1">
      <c r="A780" s="209"/>
      <c r="B780" s="71"/>
      <c r="C780" s="211"/>
      <c r="D780" s="211"/>
      <c r="E780" s="212"/>
      <c r="F780" s="199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"/>
      <c r="AF780" s="7"/>
      <c r="AG780" s="7"/>
      <c r="AH780" s="7"/>
    </row>
    <row r="781" spans="1:34" ht="15.75" customHeight="1">
      <c r="A781" s="209"/>
      <c r="B781" s="71"/>
      <c r="C781" s="211"/>
      <c r="D781" s="211"/>
      <c r="E781" s="212"/>
      <c r="F781" s="199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"/>
      <c r="AF781" s="7"/>
      <c r="AG781" s="7"/>
      <c r="AH781" s="7"/>
    </row>
    <row r="782" spans="1:34" ht="15.75" customHeight="1">
      <c r="A782" s="209"/>
      <c r="B782" s="71"/>
      <c r="C782" s="211"/>
      <c r="D782" s="211"/>
      <c r="E782" s="212"/>
      <c r="F782" s="199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"/>
      <c r="AF782" s="7"/>
      <c r="AG782" s="7"/>
      <c r="AH782" s="7"/>
    </row>
    <row r="783" spans="1:34" ht="15.75" customHeight="1">
      <c r="A783" s="209"/>
      <c r="B783" s="71"/>
      <c r="C783" s="211"/>
      <c r="D783" s="211"/>
      <c r="E783" s="212"/>
      <c r="F783" s="199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"/>
      <c r="AF783" s="7"/>
      <c r="AG783" s="7"/>
      <c r="AH783" s="7"/>
    </row>
    <row r="784" spans="1:34" ht="15.75" customHeight="1">
      <c r="A784" s="209"/>
      <c r="B784" s="71"/>
      <c r="C784" s="211"/>
      <c r="D784" s="211"/>
      <c r="E784" s="212"/>
      <c r="F784" s="199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"/>
      <c r="AF784" s="7"/>
      <c r="AG784" s="7"/>
      <c r="AH784" s="7"/>
    </row>
    <row r="785" spans="1:34" ht="15.75" customHeight="1">
      <c r="A785" s="209"/>
      <c r="B785" s="71"/>
      <c r="C785" s="211"/>
      <c r="D785" s="211"/>
      <c r="E785" s="212"/>
      <c r="F785" s="199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"/>
      <c r="AF785" s="7"/>
      <c r="AG785" s="7"/>
      <c r="AH785" s="7"/>
    </row>
    <row r="786" spans="1:34" ht="15.75" customHeight="1">
      <c r="A786" s="209"/>
      <c r="B786" s="71"/>
      <c r="C786" s="211"/>
      <c r="D786" s="211"/>
      <c r="E786" s="212"/>
      <c r="F786" s="199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"/>
      <c r="AF786" s="7"/>
      <c r="AG786" s="7"/>
      <c r="AH786" s="7"/>
    </row>
    <row r="787" spans="1:34" ht="15.75" customHeight="1">
      <c r="A787" s="209"/>
      <c r="B787" s="71"/>
      <c r="C787" s="211"/>
      <c r="D787" s="211"/>
      <c r="E787" s="212"/>
      <c r="F787" s="199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"/>
      <c r="AF787" s="7"/>
      <c r="AG787" s="7"/>
      <c r="AH787" s="7"/>
    </row>
    <row r="788" spans="1:34" ht="15.75" customHeight="1">
      <c r="A788" s="209"/>
      <c r="B788" s="71"/>
      <c r="C788" s="211"/>
      <c r="D788" s="211"/>
      <c r="E788" s="212"/>
      <c r="F788" s="199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"/>
      <c r="AF788" s="7"/>
      <c r="AG788" s="7"/>
      <c r="AH788" s="7"/>
    </row>
    <row r="789" spans="1:34" ht="15.75" customHeight="1">
      <c r="A789" s="209"/>
      <c r="B789" s="71"/>
      <c r="C789" s="211"/>
      <c r="D789" s="211"/>
      <c r="E789" s="212"/>
      <c r="F789" s="199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"/>
      <c r="AF789" s="7"/>
      <c r="AG789" s="7"/>
      <c r="AH789" s="7"/>
    </row>
    <row r="790" spans="1:34" ht="15.75" customHeight="1">
      <c r="A790" s="209"/>
      <c r="B790" s="71"/>
      <c r="C790" s="211"/>
      <c r="D790" s="211"/>
      <c r="E790" s="212"/>
      <c r="F790" s="199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"/>
      <c r="AF790" s="7"/>
      <c r="AG790" s="7"/>
      <c r="AH790" s="7"/>
    </row>
    <row r="791" spans="1:34" ht="15.75" customHeight="1">
      <c r="A791" s="209"/>
      <c r="B791" s="71"/>
      <c r="C791" s="211"/>
      <c r="D791" s="211"/>
      <c r="E791" s="212"/>
      <c r="F791" s="199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"/>
      <c r="AF791" s="7"/>
      <c r="AG791" s="7"/>
      <c r="AH791" s="7"/>
    </row>
    <row r="792" spans="1:34" ht="15.75" customHeight="1">
      <c r="A792" s="209"/>
      <c r="B792" s="71"/>
      <c r="C792" s="211"/>
      <c r="D792" s="211"/>
      <c r="E792" s="212"/>
      <c r="F792" s="199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"/>
      <c r="AF792" s="7"/>
      <c r="AG792" s="7"/>
      <c r="AH792" s="7"/>
    </row>
    <row r="793" spans="1:34" ht="15.75" customHeight="1">
      <c r="A793" s="209"/>
      <c r="B793" s="71"/>
      <c r="C793" s="211"/>
      <c r="D793" s="211"/>
      <c r="E793" s="212"/>
      <c r="F793" s="199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"/>
      <c r="AF793" s="7"/>
      <c r="AG793" s="7"/>
      <c r="AH793" s="7"/>
    </row>
    <row r="794" spans="1:34" ht="15.75" customHeight="1">
      <c r="A794" s="209"/>
      <c r="B794" s="71"/>
      <c r="C794" s="211"/>
      <c r="D794" s="211"/>
      <c r="E794" s="212"/>
      <c r="F794" s="199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"/>
      <c r="AF794" s="7"/>
      <c r="AG794" s="7"/>
      <c r="AH794" s="7"/>
    </row>
    <row r="795" spans="1:34" ht="15.75" customHeight="1">
      <c r="A795" s="209"/>
      <c r="B795" s="71"/>
      <c r="C795" s="211"/>
      <c r="D795" s="211"/>
      <c r="E795" s="212"/>
      <c r="F795" s="199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"/>
      <c r="AF795" s="7"/>
      <c r="AG795" s="7"/>
      <c r="AH795" s="7"/>
    </row>
    <row r="796" spans="1:34" ht="15.75" customHeight="1">
      <c r="A796" s="209"/>
      <c r="B796" s="71"/>
      <c r="C796" s="211"/>
      <c r="D796" s="211"/>
      <c r="E796" s="212"/>
      <c r="F796" s="199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"/>
      <c r="AF796" s="7"/>
      <c r="AG796" s="7"/>
      <c r="AH796" s="7"/>
    </row>
    <row r="797" spans="1:34" ht="15.75" customHeight="1">
      <c r="A797" s="209"/>
      <c r="B797" s="71"/>
      <c r="C797" s="211"/>
      <c r="D797" s="211"/>
      <c r="E797" s="212"/>
      <c r="F797" s="199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"/>
      <c r="AF797" s="7"/>
      <c r="AG797" s="7"/>
      <c r="AH797" s="7"/>
    </row>
    <row r="798" spans="1:34" ht="15.75" customHeight="1">
      <c r="A798" s="209"/>
      <c r="B798" s="71"/>
      <c r="C798" s="211"/>
      <c r="D798" s="211"/>
      <c r="E798" s="212"/>
      <c r="F798" s="199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"/>
      <c r="AF798" s="7"/>
      <c r="AG798" s="7"/>
      <c r="AH798" s="7"/>
    </row>
    <row r="799" spans="1:34" ht="15.75" customHeight="1">
      <c r="A799" s="209"/>
      <c r="B799" s="71"/>
      <c r="C799" s="211"/>
      <c r="D799" s="211"/>
      <c r="E799" s="212"/>
      <c r="F799" s="199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"/>
      <c r="AF799" s="7"/>
      <c r="AG799" s="7"/>
      <c r="AH799" s="7"/>
    </row>
    <row r="800" spans="1:34" ht="15.75" customHeight="1">
      <c r="A800" s="209"/>
      <c r="B800" s="71"/>
      <c r="C800" s="211"/>
      <c r="D800" s="211"/>
      <c r="E800" s="212"/>
      <c r="F800" s="199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"/>
      <c r="AF800" s="7"/>
      <c r="AG800" s="7"/>
      <c r="AH800" s="7"/>
    </row>
    <row r="801" spans="1:34" ht="15.75" customHeight="1">
      <c r="A801" s="209"/>
      <c r="B801" s="71"/>
      <c r="C801" s="211"/>
      <c r="D801" s="211"/>
      <c r="E801" s="212"/>
      <c r="F801" s="199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"/>
      <c r="AF801" s="7"/>
      <c r="AG801" s="7"/>
      <c r="AH801" s="7"/>
    </row>
    <row r="802" spans="1:34" ht="15.75" customHeight="1">
      <c r="A802" s="209"/>
      <c r="B802" s="71"/>
      <c r="C802" s="211"/>
      <c r="D802" s="211"/>
      <c r="E802" s="212"/>
      <c r="F802" s="199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"/>
      <c r="AF802" s="7"/>
      <c r="AG802" s="7"/>
      <c r="AH802" s="7"/>
    </row>
    <row r="803" spans="1:34" ht="15.75" customHeight="1">
      <c r="A803" s="209"/>
      <c r="B803" s="71"/>
      <c r="C803" s="211"/>
      <c r="D803" s="211"/>
      <c r="E803" s="212"/>
      <c r="F803" s="199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"/>
      <c r="AF803" s="7"/>
      <c r="AG803" s="7"/>
      <c r="AH803" s="7"/>
    </row>
    <row r="804" spans="1:34" ht="15.75" customHeight="1">
      <c r="A804" s="209"/>
      <c r="B804" s="71"/>
      <c r="C804" s="211"/>
      <c r="D804" s="211"/>
      <c r="E804" s="212"/>
      <c r="F804" s="199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"/>
      <c r="AF804" s="7"/>
      <c r="AG804" s="7"/>
      <c r="AH804" s="7"/>
    </row>
    <row r="805" spans="1:34" ht="15.75" customHeight="1">
      <c r="A805" s="209"/>
      <c r="B805" s="71"/>
      <c r="C805" s="211"/>
      <c r="D805" s="211"/>
      <c r="E805" s="212"/>
      <c r="F805" s="199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"/>
      <c r="AF805" s="7"/>
      <c r="AG805" s="7"/>
      <c r="AH805" s="7"/>
    </row>
    <row r="806" spans="1:34" ht="15.75" customHeight="1">
      <c r="A806" s="209"/>
      <c r="B806" s="71"/>
      <c r="C806" s="211"/>
      <c r="D806" s="211"/>
      <c r="E806" s="212"/>
      <c r="F806" s="199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"/>
      <c r="AF806" s="7"/>
      <c r="AG806" s="7"/>
      <c r="AH806" s="7"/>
    </row>
    <row r="807" spans="1:34" ht="15.75" customHeight="1">
      <c r="A807" s="209"/>
      <c r="B807" s="71"/>
      <c r="C807" s="211"/>
      <c r="D807" s="211"/>
      <c r="E807" s="212"/>
      <c r="F807" s="199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"/>
      <c r="AF807" s="7"/>
      <c r="AG807" s="7"/>
      <c r="AH807" s="7"/>
    </row>
    <row r="808" spans="1:34" ht="15.75" customHeight="1">
      <c r="A808" s="209"/>
      <c r="B808" s="71"/>
      <c r="C808" s="211"/>
      <c r="D808" s="211"/>
      <c r="E808" s="212"/>
      <c r="F808" s="199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"/>
      <c r="AF808" s="7"/>
      <c r="AG808" s="7"/>
      <c r="AH808" s="7"/>
    </row>
    <row r="809" spans="1:34" ht="15.75" customHeight="1">
      <c r="A809" s="209"/>
      <c r="B809" s="71"/>
      <c r="C809" s="211"/>
      <c r="D809" s="211"/>
      <c r="E809" s="212"/>
      <c r="F809" s="199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"/>
      <c r="AF809" s="7"/>
      <c r="AG809" s="7"/>
      <c r="AH809" s="7"/>
    </row>
    <row r="810" spans="1:34" ht="15.75" customHeight="1">
      <c r="A810" s="209"/>
      <c r="B810" s="71"/>
      <c r="C810" s="211"/>
      <c r="D810" s="211"/>
      <c r="E810" s="212"/>
      <c r="F810" s="199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"/>
      <c r="AF810" s="7"/>
      <c r="AG810" s="7"/>
      <c r="AH810" s="7"/>
    </row>
    <row r="811" spans="1:34" ht="15.75" customHeight="1">
      <c r="A811" s="209"/>
      <c r="B811" s="71"/>
      <c r="C811" s="211"/>
      <c r="D811" s="211"/>
      <c r="E811" s="212"/>
      <c r="F811" s="199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"/>
      <c r="AF811" s="7"/>
      <c r="AG811" s="7"/>
      <c r="AH811" s="7"/>
    </row>
    <row r="812" spans="1:34" ht="15.75" customHeight="1">
      <c r="A812" s="209"/>
      <c r="B812" s="71"/>
      <c r="C812" s="211"/>
      <c r="D812" s="211"/>
      <c r="E812" s="212"/>
      <c r="F812" s="199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"/>
      <c r="AF812" s="7"/>
      <c r="AG812" s="7"/>
      <c r="AH812" s="7"/>
    </row>
    <row r="813" spans="1:34" ht="15.75" customHeight="1">
      <c r="A813" s="209"/>
      <c r="B813" s="71"/>
      <c r="C813" s="211"/>
      <c r="D813" s="211"/>
      <c r="E813" s="212"/>
      <c r="F813" s="199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"/>
      <c r="AF813" s="7"/>
      <c r="AG813" s="7"/>
      <c r="AH813" s="7"/>
    </row>
    <row r="814" spans="1:34" ht="15.75" customHeight="1">
      <c r="A814" s="209"/>
      <c r="B814" s="71"/>
      <c r="C814" s="211"/>
      <c r="D814" s="211"/>
      <c r="E814" s="212"/>
      <c r="F814" s="199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"/>
      <c r="AF814" s="7"/>
      <c r="AG814" s="7"/>
      <c r="AH814" s="7"/>
    </row>
    <row r="815" spans="1:34" ht="15.75" customHeight="1">
      <c r="A815" s="209"/>
      <c r="B815" s="71"/>
      <c r="C815" s="211"/>
      <c r="D815" s="211"/>
      <c r="E815" s="212"/>
      <c r="F815" s="199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"/>
      <c r="AF815" s="7"/>
      <c r="AG815" s="7"/>
      <c r="AH815" s="7"/>
    </row>
    <row r="816" spans="1:34" ht="15.75" customHeight="1">
      <c r="A816" s="209"/>
      <c r="B816" s="71"/>
      <c r="C816" s="211"/>
      <c r="D816" s="211"/>
      <c r="E816" s="212"/>
      <c r="F816" s="199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"/>
      <c r="AF816" s="7"/>
      <c r="AG816" s="7"/>
      <c r="AH816" s="7"/>
    </row>
    <row r="817" spans="1:34" ht="15.75" customHeight="1">
      <c r="A817" s="209"/>
      <c r="B817" s="71"/>
      <c r="C817" s="211"/>
      <c r="D817" s="211"/>
      <c r="E817" s="212"/>
      <c r="F817" s="199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"/>
      <c r="AF817" s="7"/>
      <c r="AG817" s="7"/>
      <c r="AH817" s="7"/>
    </row>
    <row r="818" spans="1:34" ht="15.75" customHeight="1">
      <c r="A818" s="209"/>
      <c r="B818" s="71"/>
      <c r="C818" s="211"/>
      <c r="D818" s="211"/>
      <c r="E818" s="212"/>
      <c r="F818" s="199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"/>
      <c r="AF818" s="7"/>
      <c r="AG818" s="7"/>
      <c r="AH818" s="7"/>
    </row>
    <row r="819" spans="1:34" ht="15.75" customHeight="1">
      <c r="A819" s="209"/>
      <c r="B819" s="71"/>
      <c r="C819" s="211"/>
      <c r="D819" s="211"/>
      <c r="E819" s="212"/>
      <c r="F819" s="199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"/>
      <c r="AF819" s="7"/>
      <c r="AG819" s="7"/>
      <c r="AH819" s="7"/>
    </row>
    <row r="820" spans="1:34" ht="15.75" customHeight="1">
      <c r="A820" s="209"/>
      <c r="B820" s="71"/>
      <c r="C820" s="211"/>
      <c r="D820" s="211"/>
      <c r="E820" s="212"/>
      <c r="F820" s="199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"/>
      <c r="AF820" s="7"/>
      <c r="AG820" s="7"/>
      <c r="AH820" s="7"/>
    </row>
    <row r="821" spans="1:34" ht="15.75" customHeight="1">
      <c r="A821" s="209"/>
      <c r="B821" s="71"/>
      <c r="C821" s="211"/>
      <c r="D821" s="211"/>
      <c r="E821" s="212"/>
      <c r="F821" s="199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"/>
      <c r="AF821" s="7"/>
      <c r="AG821" s="7"/>
      <c r="AH821" s="7"/>
    </row>
    <row r="822" spans="1:34" ht="15.75" customHeight="1">
      <c r="A822" s="209"/>
      <c r="B822" s="71"/>
      <c r="C822" s="211"/>
      <c r="D822" s="211"/>
      <c r="E822" s="212"/>
      <c r="F822" s="199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"/>
      <c r="AF822" s="7"/>
      <c r="AG822" s="7"/>
      <c r="AH822" s="7"/>
    </row>
    <row r="823" spans="1:34" ht="15.75" customHeight="1">
      <c r="A823" s="209"/>
      <c r="B823" s="71"/>
      <c r="C823" s="211"/>
      <c r="D823" s="211"/>
      <c r="E823" s="212"/>
      <c r="F823" s="199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"/>
      <c r="AF823" s="7"/>
      <c r="AG823" s="7"/>
      <c r="AH823" s="7"/>
    </row>
    <row r="824" spans="1:34" ht="15.75" customHeight="1">
      <c r="A824" s="209"/>
      <c r="B824" s="71"/>
      <c r="C824" s="211"/>
      <c r="D824" s="211"/>
      <c r="E824" s="212"/>
      <c r="F824" s="199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"/>
      <c r="AF824" s="7"/>
      <c r="AG824" s="7"/>
      <c r="AH824" s="7"/>
    </row>
    <row r="825" spans="1:34" ht="15.75" customHeight="1">
      <c r="A825" s="209"/>
      <c r="B825" s="71"/>
      <c r="C825" s="211"/>
      <c r="D825" s="211"/>
      <c r="E825" s="212"/>
      <c r="F825" s="199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"/>
      <c r="AF825" s="7"/>
      <c r="AG825" s="7"/>
      <c r="AH825" s="7"/>
    </row>
    <row r="826" spans="1:34" ht="15.75" customHeight="1">
      <c r="A826" s="209"/>
      <c r="B826" s="71"/>
      <c r="C826" s="211"/>
      <c r="D826" s="211"/>
      <c r="E826" s="212"/>
      <c r="F826" s="199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"/>
      <c r="AF826" s="7"/>
      <c r="AG826" s="7"/>
      <c r="AH826" s="7"/>
    </row>
    <row r="827" spans="1:34" ht="15.75" customHeight="1">
      <c r="A827" s="209"/>
      <c r="B827" s="71"/>
      <c r="C827" s="211"/>
      <c r="D827" s="211"/>
      <c r="E827" s="212"/>
      <c r="F827" s="199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"/>
      <c r="AF827" s="7"/>
      <c r="AG827" s="7"/>
      <c r="AH827" s="7"/>
    </row>
    <row r="828" spans="1:34" ht="15.75" customHeight="1">
      <c r="A828" s="209"/>
      <c r="B828" s="71"/>
      <c r="C828" s="211"/>
      <c r="D828" s="211"/>
      <c r="E828" s="212"/>
      <c r="F828" s="199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"/>
      <c r="AF828" s="7"/>
      <c r="AG828" s="7"/>
      <c r="AH828" s="7"/>
    </row>
    <row r="829" spans="1:34" ht="15.75" customHeight="1">
      <c r="A829" s="209"/>
      <c r="B829" s="71"/>
      <c r="C829" s="211"/>
      <c r="D829" s="211"/>
      <c r="E829" s="212"/>
      <c r="F829" s="199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"/>
      <c r="AF829" s="7"/>
      <c r="AG829" s="7"/>
      <c r="AH829" s="7"/>
    </row>
    <row r="830" spans="1:34" ht="15.75" customHeight="1">
      <c r="A830" s="209"/>
      <c r="B830" s="71"/>
      <c r="C830" s="211"/>
      <c r="D830" s="211"/>
      <c r="E830" s="212"/>
      <c r="F830" s="199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"/>
      <c r="AF830" s="7"/>
      <c r="AG830" s="7"/>
      <c r="AH830" s="7"/>
    </row>
    <row r="831" spans="1:34" ht="15.75" customHeight="1">
      <c r="A831" s="209"/>
      <c r="B831" s="71"/>
      <c r="C831" s="211"/>
      <c r="D831" s="211"/>
      <c r="E831" s="212"/>
      <c r="F831" s="199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"/>
      <c r="AF831" s="7"/>
      <c r="AG831" s="7"/>
      <c r="AH831" s="7"/>
    </row>
    <row r="832" spans="1:34" ht="15.75" customHeight="1">
      <c r="A832" s="209"/>
      <c r="B832" s="71"/>
      <c r="C832" s="211"/>
      <c r="D832" s="211"/>
      <c r="E832" s="212"/>
      <c r="F832" s="199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"/>
      <c r="AF832" s="7"/>
      <c r="AG832" s="7"/>
      <c r="AH832" s="7"/>
    </row>
    <row r="833" spans="1:34" ht="15.75" customHeight="1">
      <c r="A833" s="209"/>
      <c r="B833" s="71"/>
      <c r="C833" s="211"/>
      <c r="D833" s="211"/>
      <c r="E833" s="212"/>
      <c r="F833" s="199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"/>
      <c r="AF833" s="7"/>
      <c r="AG833" s="7"/>
      <c r="AH833" s="7"/>
    </row>
    <row r="834" spans="1:34" ht="15.75" customHeight="1">
      <c r="A834" s="209"/>
      <c r="B834" s="71"/>
      <c r="C834" s="211"/>
      <c r="D834" s="211"/>
      <c r="E834" s="212"/>
      <c r="F834" s="199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"/>
      <c r="AF834" s="7"/>
      <c r="AG834" s="7"/>
      <c r="AH834" s="7"/>
    </row>
    <row r="835" spans="1:34" ht="15.75" customHeight="1">
      <c r="A835" s="209"/>
      <c r="B835" s="71"/>
      <c r="C835" s="211"/>
      <c r="D835" s="211"/>
      <c r="E835" s="212"/>
      <c r="F835" s="199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"/>
      <c r="AF835" s="7"/>
      <c r="AG835" s="7"/>
      <c r="AH835" s="7"/>
    </row>
    <row r="836" spans="1:34" ht="15.75" customHeight="1">
      <c r="A836" s="209"/>
      <c r="B836" s="71"/>
      <c r="C836" s="211"/>
      <c r="D836" s="211"/>
      <c r="E836" s="212"/>
      <c r="F836" s="199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"/>
      <c r="AF836" s="7"/>
      <c r="AG836" s="7"/>
      <c r="AH836" s="7"/>
    </row>
    <row r="837" spans="1:34" ht="15.75" customHeight="1">
      <c r="A837" s="209"/>
      <c r="B837" s="71"/>
      <c r="C837" s="211"/>
      <c r="D837" s="211"/>
      <c r="E837" s="212"/>
      <c r="F837" s="199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"/>
      <c r="AF837" s="7"/>
      <c r="AG837" s="7"/>
      <c r="AH837" s="7"/>
    </row>
    <row r="838" spans="1:34" ht="15.75" customHeight="1">
      <c r="A838" s="209"/>
      <c r="B838" s="71"/>
      <c r="C838" s="211"/>
      <c r="D838" s="211"/>
      <c r="E838" s="212"/>
      <c r="F838" s="199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"/>
      <c r="AF838" s="7"/>
      <c r="AG838" s="7"/>
      <c r="AH838" s="7"/>
    </row>
    <row r="839" spans="1:34" ht="15.75" customHeight="1">
      <c r="A839" s="209"/>
      <c r="B839" s="71"/>
      <c r="C839" s="211"/>
      <c r="D839" s="211"/>
      <c r="E839" s="212"/>
      <c r="F839" s="199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"/>
      <c r="AF839" s="7"/>
      <c r="AG839" s="7"/>
      <c r="AH839" s="7"/>
    </row>
    <row r="840" spans="1:34" ht="15.75" customHeight="1">
      <c r="A840" s="209"/>
      <c r="B840" s="71"/>
      <c r="C840" s="211"/>
      <c r="D840" s="211"/>
      <c r="E840" s="212"/>
      <c r="F840" s="199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"/>
      <c r="AF840" s="7"/>
      <c r="AG840" s="7"/>
      <c r="AH840" s="7"/>
    </row>
    <row r="841" spans="1:34" ht="15.75" customHeight="1">
      <c r="A841" s="209"/>
      <c r="B841" s="71"/>
      <c r="C841" s="211"/>
      <c r="D841" s="211"/>
      <c r="E841" s="212"/>
      <c r="F841" s="199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"/>
      <c r="AF841" s="7"/>
      <c r="AG841" s="7"/>
      <c r="AH841" s="7"/>
    </row>
    <row r="842" spans="1:34" ht="15.75" customHeight="1">
      <c r="A842" s="209"/>
      <c r="B842" s="71"/>
      <c r="C842" s="211"/>
      <c r="D842" s="211"/>
      <c r="E842" s="212"/>
      <c r="F842" s="199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"/>
      <c r="AF842" s="7"/>
      <c r="AG842" s="7"/>
      <c r="AH842" s="7"/>
    </row>
    <row r="843" spans="1:34" ht="15.75" customHeight="1">
      <c r="A843" s="209"/>
      <c r="B843" s="71"/>
      <c r="C843" s="211"/>
      <c r="D843" s="211"/>
      <c r="E843" s="212"/>
      <c r="F843" s="199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"/>
      <c r="AF843" s="7"/>
      <c r="AG843" s="7"/>
      <c r="AH843" s="7"/>
    </row>
    <row r="844" spans="1:34" ht="15.75" customHeight="1">
      <c r="A844" s="209"/>
      <c r="B844" s="71"/>
      <c r="C844" s="211"/>
      <c r="D844" s="211"/>
      <c r="E844" s="212"/>
      <c r="F844" s="199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"/>
      <c r="AF844" s="7"/>
      <c r="AG844" s="7"/>
      <c r="AH844" s="7"/>
    </row>
    <row r="845" spans="1:34" ht="15.75" customHeight="1">
      <c r="A845" s="209"/>
      <c r="B845" s="71"/>
      <c r="C845" s="211"/>
      <c r="D845" s="211"/>
      <c r="E845" s="212"/>
      <c r="F845" s="199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"/>
      <c r="AF845" s="7"/>
      <c r="AG845" s="7"/>
      <c r="AH845" s="7"/>
    </row>
    <row r="846" spans="1:34" ht="15.75" customHeight="1">
      <c r="A846" s="209"/>
      <c r="B846" s="71"/>
      <c r="C846" s="211"/>
      <c r="D846" s="211"/>
      <c r="E846" s="212"/>
      <c r="F846" s="199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"/>
      <c r="AF846" s="7"/>
      <c r="AG846" s="7"/>
      <c r="AH846" s="7"/>
    </row>
    <row r="847" spans="1:34" ht="15.75" customHeight="1">
      <c r="A847" s="209"/>
      <c r="B847" s="71"/>
      <c r="C847" s="211"/>
      <c r="D847" s="211"/>
      <c r="E847" s="212"/>
      <c r="F847" s="199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"/>
      <c r="AF847" s="7"/>
      <c r="AG847" s="7"/>
      <c r="AH847" s="7"/>
    </row>
    <row r="848" spans="1:34" ht="15.75" customHeight="1">
      <c r="A848" s="209"/>
      <c r="B848" s="71"/>
      <c r="C848" s="211"/>
      <c r="D848" s="211"/>
      <c r="E848" s="212"/>
      <c r="F848" s="199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"/>
      <c r="AF848" s="7"/>
      <c r="AG848" s="7"/>
      <c r="AH848" s="7"/>
    </row>
    <row r="849" spans="1:34" ht="15.75" customHeight="1">
      <c r="A849" s="209"/>
      <c r="B849" s="71"/>
      <c r="C849" s="211"/>
      <c r="D849" s="211"/>
      <c r="E849" s="212"/>
      <c r="F849" s="199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"/>
      <c r="AF849" s="7"/>
      <c r="AG849" s="7"/>
      <c r="AH849" s="7"/>
    </row>
    <row r="850" spans="1:34" ht="15.75" customHeight="1">
      <c r="A850" s="209"/>
      <c r="B850" s="71"/>
      <c r="C850" s="211"/>
      <c r="D850" s="211"/>
      <c r="E850" s="212"/>
      <c r="F850" s="199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"/>
      <c r="AF850" s="7"/>
      <c r="AG850" s="7"/>
      <c r="AH850" s="7"/>
    </row>
    <row r="851" spans="1:34" ht="15.75" customHeight="1">
      <c r="A851" s="209"/>
      <c r="B851" s="71"/>
      <c r="C851" s="211"/>
      <c r="D851" s="211"/>
      <c r="E851" s="212"/>
      <c r="F851" s="199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"/>
      <c r="AF851" s="7"/>
      <c r="AG851" s="7"/>
      <c r="AH851" s="7"/>
    </row>
    <row r="852" spans="1:34" ht="15.75" customHeight="1">
      <c r="A852" s="209"/>
      <c r="B852" s="71"/>
      <c r="C852" s="211"/>
      <c r="D852" s="211"/>
      <c r="E852" s="212"/>
      <c r="F852" s="199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"/>
      <c r="AF852" s="7"/>
      <c r="AG852" s="7"/>
      <c r="AH852" s="7"/>
    </row>
    <row r="853" spans="1:34" ht="15.75" customHeight="1">
      <c r="A853" s="209"/>
      <c r="B853" s="71"/>
      <c r="C853" s="211"/>
      <c r="D853" s="211"/>
      <c r="E853" s="212"/>
      <c r="F853" s="199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"/>
      <c r="AF853" s="7"/>
      <c r="AG853" s="7"/>
      <c r="AH853" s="7"/>
    </row>
    <row r="854" spans="1:34" ht="15.75" customHeight="1">
      <c r="A854" s="209"/>
      <c r="B854" s="71"/>
      <c r="C854" s="211"/>
      <c r="D854" s="211"/>
      <c r="E854" s="212"/>
      <c r="F854" s="199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"/>
      <c r="AF854" s="7"/>
      <c r="AG854" s="7"/>
      <c r="AH854" s="7"/>
    </row>
    <row r="855" spans="1:34" ht="15.75" customHeight="1">
      <c r="A855" s="209"/>
      <c r="B855" s="71"/>
      <c r="C855" s="211"/>
      <c r="D855" s="211"/>
      <c r="E855" s="212"/>
      <c r="F855" s="199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"/>
      <c r="AF855" s="7"/>
      <c r="AG855" s="7"/>
      <c r="AH855" s="7"/>
    </row>
    <row r="856" spans="1:34" ht="15.75" customHeight="1">
      <c r="A856" s="209"/>
      <c r="B856" s="71"/>
      <c r="C856" s="211"/>
      <c r="D856" s="211"/>
      <c r="E856" s="212"/>
      <c r="F856" s="199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"/>
      <c r="AF856" s="7"/>
      <c r="AG856" s="7"/>
      <c r="AH856" s="7"/>
    </row>
    <row r="857" spans="1:34" ht="15.75" customHeight="1">
      <c r="A857" s="209"/>
      <c r="B857" s="71"/>
      <c r="C857" s="211"/>
      <c r="D857" s="211"/>
      <c r="E857" s="212"/>
      <c r="F857" s="199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"/>
      <c r="AF857" s="7"/>
      <c r="AG857" s="7"/>
      <c r="AH857" s="7"/>
    </row>
    <row r="858" spans="1:34" ht="15.75" customHeight="1">
      <c r="A858" s="209"/>
      <c r="B858" s="71"/>
      <c r="C858" s="211"/>
      <c r="D858" s="211"/>
      <c r="E858" s="212"/>
      <c r="F858" s="199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"/>
      <c r="AF858" s="7"/>
      <c r="AG858" s="7"/>
      <c r="AH858" s="7"/>
    </row>
    <row r="859" spans="1:34" ht="15.75" customHeight="1">
      <c r="A859" s="209"/>
      <c r="B859" s="71"/>
      <c r="C859" s="211"/>
      <c r="D859" s="211"/>
      <c r="E859" s="212"/>
      <c r="F859" s="199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"/>
      <c r="AF859" s="7"/>
      <c r="AG859" s="7"/>
      <c r="AH859" s="7"/>
    </row>
    <row r="860" spans="1:34" ht="15.75" customHeight="1">
      <c r="A860" s="209"/>
      <c r="B860" s="71"/>
      <c r="C860" s="211"/>
      <c r="D860" s="211"/>
      <c r="E860" s="212"/>
      <c r="F860" s="199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"/>
      <c r="AF860" s="7"/>
      <c r="AG860" s="7"/>
      <c r="AH860" s="7"/>
    </row>
    <row r="861" spans="1:34" ht="15.75" customHeight="1">
      <c r="A861" s="209"/>
      <c r="B861" s="71"/>
      <c r="C861" s="211"/>
      <c r="D861" s="211"/>
      <c r="E861" s="212"/>
      <c r="F861" s="199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"/>
      <c r="AF861" s="7"/>
      <c r="AG861" s="7"/>
      <c r="AH861" s="7"/>
    </row>
    <row r="862" spans="1:34" ht="15.75" customHeight="1">
      <c r="A862" s="209"/>
      <c r="B862" s="71"/>
      <c r="C862" s="211"/>
      <c r="D862" s="211"/>
      <c r="E862" s="212"/>
      <c r="F862" s="199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"/>
      <c r="AF862" s="7"/>
      <c r="AG862" s="7"/>
      <c r="AH862" s="7"/>
    </row>
    <row r="863" spans="1:34" ht="15.75" customHeight="1">
      <c r="A863" s="209"/>
      <c r="B863" s="71"/>
      <c r="C863" s="211"/>
      <c r="D863" s="211"/>
      <c r="E863" s="212"/>
      <c r="F863" s="199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"/>
      <c r="AF863" s="7"/>
      <c r="AG863" s="7"/>
      <c r="AH863" s="7"/>
    </row>
    <row r="864" spans="1:34" ht="15.75" customHeight="1">
      <c r="A864" s="209"/>
      <c r="B864" s="71"/>
      <c r="C864" s="211"/>
      <c r="D864" s="211"/>
      <c r="E864" s="212"/>
      <c r="F864" s="199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"/>
      <c r="AF864" s="7"/>
      <c r="AG864" s="7"/>
      <c r="AH864" s="7"/>
    </row>
    <row r="865" spans="1:34" ht="15.75" customHeight="1">
      <c r="A865" s="209"/>
      <c r="B865" s="71"/>
      <c r="C865" s="211"/>
      <c r="D865" s="211"/>
      <c r="E865" s="212"/>
      <c r="F865" s="199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"/>
      <c r="AF865" s="7"/>
      <c r="AG865" s="7"/>
      <c r="AH865" s="7"/>
    </row>
    <row r="866" spans="1:34" ht="15.75" customHeight="1">
      <c r="A866" s="209"/>
      <c r="B866" s="71"/>
      <c r="C866" s="211"/>
      <c r="D866" s="211"/>
      <c r="E866" s="212"/>
      <c r="F866" s="199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"/>
      <c r="AF866" s="7"/>
      <c r="AG866" s="7"/>
      <c r="AH866" s="7"/>
    </row>
    <row r="867" spans="1:34" ht="15.75" customHeight="1">
      <c r="A867" s="209"/>
      <c r="B867" s="71"/>
      <c r="C867" s="211"/>
      <c r="D867" s="211"/>
      <c r="E867" s="212"/>
      <c r="F867" s="199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"/>
      <c r="AF867" s="7"/>
      <c r="AG867" s="7"/>
      <c r="AH867" s="7"/>
    </row>
    <row r="868" spans="1:34" ht="15.75" customHeight="1">
      <c r="A868" s="209"/>
      <c r="B868" s="71"/>
      <c r="C868" s="211"/>
      <c r="D868" s="211"/>
      <c r="E868" s="212"/>
      <c r="F868" s="199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"/>
      <c r="AF868" s="7"/>
      <c r="AG868" s="7"/>
      <c r="AH868" s="7"/>
    </row>
    <row r="869" spans="1:34" ht="15.75" customHeight="1">
      <c r="A869" s="209"/>
      <c r="B869" s="71"/>
      <c r="C869" s="211"/>
      <c r="D869" s="211"/>
      <c r="E869" s="212"/>
      <c r="F869" s="199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"/>
      <c r="AF869" s="7"/>
      <c r="AG869" s="7"/>
      <c r="AH869" s="7"/>
    </row>
    <row r="870" spans="1:34" ht="15.75" customHeight="1">
      <c r="A870" s="209"/>
      <c r="B870" s="71"/>
      <c r="C870" s="211"/>
      <c r="D870" s="211"/>
      <c r="E870" s="212"/>
      <c r="F870" s="199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"/>
      <c r="AF870" s="7"/>
      <c r="AG870" s="7"/>
      <c r="AH870" s="7"/>
    </row>
    <row r="871" spans="1:34" ht="15.75" customHeight="1">
      <c r="A871" s="209"/>
      <c r="B871" s="71"/>
      <c r="C871" s="211"/>
      <c r="D871" s="211"/>
      <c r="E871" s="212"/>
      <c r="F871" s="199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"/>
      <c r="AF871" s="7"/>
      <c r="AG871" s="7"/>
      <c r="AH871" s="7"/>
    </row>
    <row r="872" spans="1:34" ht="15.75" customHeight="1">
      <c r="A872" s="209"/>
      <c r="B872" s="71"/>
      <c r="C872" s="211"/>
      <c r="D872" s="211"/>
      <c r="E872" s="212"/>
      <c r="F872" s="199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"/>
      <c r="AF872" s="7"/>
      <c r="AG872" s="7"/>
      <c r="AH872" s="7"/>
    </row>
    <row r="873" spans="1:34" ht="15.75" customHeight="1">
      <c r="A873" s="209"/>
      <c r="B873" s="71"/>
      <c r="C873" s="211"/>
      <c r="D873" s="211"/>
      <c r="E873" s="212"/>
      <c r="F873" s="199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"/>
      <c r="AF873" s="7"/>
      <c r="AG873" s="7"/>
      <c r="AH873" s="7"/>
    </row>
    <row r="874" spans="1:34" ht="15.75" customHeight="1">
      <c r="A874" s="209"/>
      <c r="B874" s="71"/>
      <c r="C874" s="211"/>
      <c r="D874" s="211"/>
      <c r="E874" s="212"/>
      <c r="F874" s="199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"/>
      <c r="AF874" s="7"/>
      <c r="AG874" s="7"/>
      <c r="AH874" s="7"/>
    </row>
    <row r="875" spans="1:34" ht="15.75" customHeight="1">
      <c r="A875" s="209"/>
      <c r="B875" s="71"/>
      <c r="C875" s="211"/>
      <c r="D875" s="211"/>
      <c r="E875" s="212"/>
      <c r="F875" s="199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"/>
      <c r="AF875" s="7"/>
      <c r="AG875" s="7"/>
      <c r="AH875" s="7"/>
    </row>
    <row r="876" spans="1:34" ht="15.75" customHeight="1">
      <c r="A876" s="209"/>
      <c r="B876" s="71"/>
      <c r="C876" s="211"/>
      <c r="D876" s="211"/>
      <c r="E876" s="212"/>
      <c r="F876" s="199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"/>
      <c r="AF876" s="7"/>
      <c r="AG876" s="7"/>
      <c r="AH876" s="7"/>
    </row>
    <row r="877" spans="1:34" ht="15.75" customHeight="1">
      <c r="A877" s="209"/>
      <c r="B877" s="71"/>
      <c r="C877" s="211"/>
      <c r="D877" s="211"/>
      <c r="E877" s="212"/>
      <c r="F877" s="199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"/>
      <c r="AF877" s="7"/>
      <c r="AG877" s="7"/>
      <c r="AH877" s="7"/>
    </row>
    <row r="878" spans="1:34" ht="15.75" customHeight="1">
      <c r="A878" s="209"/>
      <c r="B878" s="71"/>
      <c r="C878" s="211"/>
      <c r="D878" s="211"/>
      <c r="E878" s="212"/>
      <c r="F878" s="199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"/>
      <c r="AF878" s="7"/>
      <c r="AG878" s="7"/>
      <c r="AH878" s="7"/>
    </row>
    <row r="879" spans="1:34" ht="15.75" customHeight="1">
      <c r="A879" s="209"/>
      <c r="B879" s="71"/>
      <c r="C879" s="211"/>
      <c r="D879" s="211"/>
      <c r="E879" s="212"/>
      <c r="F879" s="199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"/>
      <c r="AF879" s="7"/>
      <c r="AG879" s="7"/>
      <c r="AH879" s="7"/>
    </row>
    <row r="880" spans="1:34" ht="15.75" customHeight="1">
      <c r="A880" s="209"/>
      <c r="B880" s="71"/>
      <c r="C880" s="211"/>
      <c r="D880" s="211"/>
      <c r="E880" s="212"/>
      <c r="F880" s="199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"/>
      <c r="AF880" s="7"/>
      <c r="AG880" s="7"/>
      <c r="AH880" s="7"/>
    </row>
    <row r="881" spans="1:34" ht="15.75" customHeight="1">
      <c r="A881" s="209"/>
      <c r="B881" s="71"/>
      <c r="C881" s="211"/>
      <c r="D881" s="211"/>
      <c r="E881" s="212"/>
      <c r="F881" s="199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"/>
      <c r="AF881" s="7"/>
      <c r="AG881" s="7"/>
      <c r="AH881" s="7"/>
    </row>
    <row r="882" spans="1:34" ht="15.75" customHeight="1">
      <c r="A882" s="209"/>
      <c r="B882" s="71"/>
      <c r="C882" s="211"/>
      <c r="D882" s="211"/>
      <c r="E882" s="212"/>
      <c r="F882" s="199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"/>
      <c r="AF882" s="7"/>
      <c r="AG882" s="7"/>
      <c r="AH882" s="7"/>
    </row>
    <row r="883" spans="1:34" ht="15.75" customHeight="1">
      <c r="A883" s="209"/>
      <c r="B883" s="71"/>
      <c r="C883" s="211"/>
      <c r="D883" s="211"/>
      <c r="E883" s="212"/>
      <c r="F883" s="199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"/>
      <c r="AF883" s="7"/>
      <c r="AG883" s="7"/>
      <c r="AH883" s="7"/>
    </row>
    <row r="884" spans="1:34" ht="15.75" customHeight="1">
      <c r="A884" s="209"/>
      <c r="B884" s="71"/>
      <c r="C884" s="211"/>
      <c r="D884" s="211"/>
      <c r="E884" s="212"/>
      <c r="F884" s="199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"/>
      <c r="AF884" s="7"/>
      <c r="AG884" s="7"/>
      <c r="AH884" s="7"/>
    </row>
    <row r="885" spans="1:34" ht="15.75" customHeight="1">
      <c r="A885" s="209"/>
      <c r="B885" s="71"/>
      <c r="C885" s="211"/>
      <c r="D885" s="211"/>
      <c r="E885" s="212"/>
      <c r="F885" s="199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"/>
      <c r="AF885" s="7"/>
      <c r="AG885" s="7"/>
      <c r="AH885" s="7"/>
    </row>
    <row r="886" spans="1:34" ht="15.75" customHeight="1">
      <c r="A886" s="209"/>
      <c r="B886" s="71"/>
      <c r="C886" s="211"/>
      <c r="D886" s="211"/>
      <c r="E886" s="212"/>
      <c r="F886" s="199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"/>
      <c r="AF886" s="7"/>
      <c r="AG886" s="7"/>
      <c r="AH886" s="7"/>
    </row>
    <row r="887" spans="1:34" ht="15.75" customHeight="1">
      <c r="A887" s="209"/>
      <c r="B887" s="71"/>
      <c r="C887" s="211"/>
      <c r="D887" s="211"/>
      <c r="E887" s="212"/>
      <c r="F887" s="199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"/>
      <c r="AF887" s="7"/>
      <c r="AG887" s="7"/>
      <c r="AH887" s="7"/>
    </row>
    <row r="888" spans="1:34" ht="15.75" customHeight="1">
      <c r="A888" s="209"/>
      <c r="B888" s="71"/>
      <c r="C888" s="211"/>
      <c r="D888" s="211"/>
      <c r="E888" s="212"/>
      <c r="F888" s="199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"/>
      <c r="AF888" s="7"/>
      <c r="AG888" s="7"/>
      <c r="AH888" s="7"/>
    </row>
    <row r="889" spans="1:34" ht="15.75" customHeight="1">
      <c r="A889" s="209"/>
      <c r="B889" s="71"/>
      <c r="C889" s="211"/>
      <c r="D889" s="211"/>
      <c r="E889" s="212"/>
      <c r="F889" s="199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"/>
      <c r="AF889" s="7"/>
      <c r="AG889" s="7"/>
      <c r="AH889" s="7"/>
    </row>
    <row r="890" spans="1:34" ht="15.75" customHeight="1">
      <c r="A890" s="209"/>
      <c r="B890" s="71"/>
      <c r="C890" s="211"/>
      <c r="D890" s="211"/>
      <c r="E890" s="212"/>
      <c r="F890" s="199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"/>
      <c r="AF890" s="7"/>
      <c r="AG890" s="7"/>
      <c r="AH890" s="7"/>
    </row>
    <row r="891" spans="1:34" ht="15.75" customHeight="1">
      <c r="A891" s="209"/>
      <c r="B891" s="71"/>
      <c r="C891" s="211"/>
      <c r="D891" s="211"/>
      <c r="E891" s="212"/>
      <c r="F891" s="199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"/>
      <c r="AF891" s="7"/>
      <c r="AG891" s="7"/>
      <c r="AH891" s="7"/>
    </row>
    <row r="892" spans="1:34" ht="15.75" customHeight="1">
      <c r="A892" s="209"/>
      <c r="B892" s="71"/>
      <c r="C892" s="211"/>
      <c r="D892" s="211"/>
      <c r="E892" s="212"/>
      <c r="F892" s="199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"/>
      <c r="AF892" s="7"/>
      <c r="AG892" s="7"/>
      <c r="AH892" s="7"/>
    </row>
    <row r="893" spans="1:34" ht="15.75" customHeight="1">
      <c r="A893" s="209"/>
      <c r="B893" s="71"/>
      <c r="C893" s="211"/>
      <c r="D893" s="211"/>
      <c r="E893" s="212"/>
      <c r="F893" s="199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"/>
      <c r="AF893" s="7"/>
      <c r="AG893" s="7"/>
      <c r="AH893" s="7"/>
    </row>
    <row r="894" spans="1:34" ht="15.75" customHeight="1">
      <c r="A894" s="209"/>
      <c r="B894" s="71"/>
      <c r="C894" s="211"/>
      <c r="D894" s="211"/>
      <c r="E894" s="212"/>
      <c r="F894" s="199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"/>
      <c r="AF894" s="7"/>
      <c r="AG894" s="7"/>
      <c r="AH894" s="7"/>
    </row>
    <row r="895" spans="1:34" ht="15.75" customHeight="1">
      <c r="A895" s="209"/>
      <c r="B895" s="71"/>
      <c r="C895" s="211"/>
      <c r="D895" s="211"/>
      <c r="E895" s="212"/>
      <c r="F895" s="199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"/>
      <c r="AF895" s="7"/>
      <c r="AG895" s="7"/>
      <c r="AH895" s="7"/>
    </row>
    <row r="896" spans="1:34" ht="15.75" customHeight="1">
      <c r="A896" s="209"/>
      <c r="B896" s="71"/>
      <c r="C896" s="211"/>
      <c r="D896" s="211"/>
      <c r="E896" s="212"/>
      <c r="F896" s="199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"/>
      <c r="AF896" s="7"/>
      <c r="AG896" s="7"/>
      <c r="AH896" s="7"/>
    </row>
    <row r="897" spans="1:34" ht="15.75" customHeight="1">
      <c r="A897" s="209"/>
      <c r="B897" s="71"/>
      <c r="C897" s="211"/>
      <c r="D897" s="211"/>
      <c r="E897" s="212"/>
      <c r="F897" s="199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"/>
      <c r="AF897" s="7"/>
      <c r="AG897" s="7"/>
      <c r="AH897" s="7"/>
    </row>
    <row r="898" spans="1:34" ht="15.75" customHeight="1">
      <c r="A898" s="209"/>
      <c r="B898" s="71"/>
      <c r="C898" s="211"/>
      <c r="D898" s="211"/>
      <c r="E898" s="212"/>
      <c r="F898" s="199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"/>
      <c r="AF898" s="7"/>
      <c r="AG898" s="7"/>
      <c r="AH898" s="7"/>
    </row>
    <row r="899" spans="1:34" ht="15.75" customHeight="1">
      <c r="A899" s="209"/>
      <c r="B899" s="71"/>
      <c r="C899" s="211"/>
      <c r="D899" s="211"/>
      <c r="E899" s="212"/>
      <c r="F899" s="199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"/>
      <c r="AF899" s="7"/>
      <c r="AG899" s="7"/>
      <c r="AH899" s="7"/>
    </row>
    <row r="900" spans="1:34" ht="15.75" customHeight="1">
      <c r="A900" s="209"/>
      <c r="B900" s="71"/>
      <c r="C900" s="211"/>
      <c r="D900" s="211"/>
      <c r="E900" s="212"/>
      <c r="F900" s="199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"/>
      <c r="AF900" s="7"/>
      <c r="AG900" s="7"/>
      <c r="AH900" s="7"/>
    </row>
    <row r="901" spans="1:34" ht="15.75" customHeight="1">
      <c r="A901" s="209"/>
      <c r="B901" s="71"/>
      <c r="C901" s="211"/>
      <c r="D901" s="211"/>
      <c r="E901" s="212"/>
      <c r="F901" s="199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"/>
      <c r="AF901" s="7"/>
      <c r="AG901" s="7"/>
      <c r="AH901" s="7"/>
    </row>
    <row r="902" spans="1:34" ht="15.75" customHeight="1">
      <c r="A902" s="209"/>
      <c r="B902" s="71"/>
      <c r="C902" s="211"/>
      <c r="D902" s="211"/>
      <c r="E902" s="212"/>
      <c r="F902" s="199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"/>
      <c r="AF902" s="7"/>
      <c r="AG902" s="7"/>
      <c r="AH902" s="7"/>
    </row>
    <row r="903" spans="1:34" ht="15.75" customHeight="1">
      <c r="A903" s="209"/>
      <c r="B903" s="71"/>
      <c r="C903" s="211"/>
      <c r="D903" s="211"/>
      <c r="E903" s="212"/>
      <c r="F903" s="199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"/>
      <c r="AF903" s="7"/>
      <c r="AG903" s="7"/>
      <c r="AH903" s="7"/>
    </row>
    <row r="904" spans="1:34" ht="15.75" customHeight="1">
      <c r="A904" s="209"/>
      <c r="B904" s="71"/>
      <c r="C904" s="211"/>
      <c r="D904" s="211"/>
      <c r="E904" s="212"/>
      <c r="F904" s="199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"/>
      <c r="AF904" s="7"/>
      <c r="AG904" s="7"/>
      <c r="AH904" s="7"/>
    </row>
    <row r="905" spans="1:34" ht="15.75" customHeight="1">
      <c r="A905" s="209"/>
      <c r="B905" s="71"/>
      <c r="C905" s="211"/>
      <c r="D905" s="211"/>
      <c r="E905" s="212"/>
      <c r="F905" s="199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"/>
      <c r="AF905" s="7"/>
      <c r="AG905" s="7"/>
      <c r="AH905" s="7"/>
    </row>
    <row r="906" spans="1:34" ht="15.75" customHeight="1">
      <c r="A906" s="209"/>
      <c r="B906" s="71"/>
      <c r="C906" s="211"/>
      <c r="D906" s="211"/>
      <c r="E906" s="212"/>
      <c r="F906" s="199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"/>
      <c r="AF906" s="7"/>
      <c r="AG906" s="7"/>
      <c r="AH906" s="7"/>
    </row>
    <row r="907" spans="1:34" ht="15.75" customHeight="1">
      <c r="A907" s="209"/>
      <c r="B907" s="71"/>
      <c r="C907" s="211"/>
      <c r="D907" s="211"/>
      <c r="E907" s="212"/>
      <c r="F907" s="199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"/>
      <c r="AF907" s="7"/>
      <c r="AG907" s="7"/>
      <c r="AH907" s="7"/>
    </row>
    <row r="908" spans="1:34" ht="15.75" customHeight="1">
      <c r="A908" s="209"/>
      <c r="B908" s="71"/>
      <c r="C908" s="211"/>
      <c r="D908" s="211"/>
      <c r="E908" s="212"/>
      <c r="F908" s="199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"/>
      <c r="AF908" s="7"/>
      <c r="AG908" s="7"/>
      <c r="AH908" s="7"/>
    </row>
    <row r="909" spans="1:34" ht="15.75" customHeight="1">
      <c r="A909" s="209"/>
      <c r="B909" s="71"/>
      <c r="C909" s="211"/>
      <c r="D909" s="211"/>
      <c r="E909" s="212"/>
      <c r="F909" s="199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"/>
      <c r="AF909" s="7"/>
      <c r="AG909" s="7"/>
      <c r="AH909" s="7"/>
    </row>
    <row r="910" spans="1:34" ht="15.75" customHeight="1">
      <c r="A910" s="209"/>
      <c r="B910" s="71"/>
      <c r="C910" s="211"/>
      <c r="D910" s="211"/>
      <c r="E910" s="212"/>
      <c r="F910" s="199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"/>
      <c r="AF910" s="7"/>
      <c r="AG910" s="7"/>
      <c r="AH910" s="7"/>
    </row>
    <row r="911" spans="1:34" ht="15.75" customHeight="1">
      <c r="A911" s="209"/>
      <c r="B911" s="71"/>
      <c r="C911" s="211"/>
      <c r="D911" s="211"/>
      <c r="E911" s="212"/>
      <c r="F911" s="199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"/>
      <c r="AF911" s="7"/>
      <c r="AG911" s="7"/>
      <c r="AH911" s="7"/>
    </row>
    <row r="912" spans="1:34" ht="15.75" customHeight="1">
      <c r="A912" s="209"/>
      <c r="B912" s="71"/>
      <c r="C912" s="211"/>
      <c r="D912" s="211"/>
      <c r="E912" s="212"/>
      <c r="F912" s="199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"/>
      <c r="AF912" s="7"/>
      <c r="AG912" s="7"/>
      <c r="AH912" s="7"/>
    </row>
    <row r="913" spans="1:34" ht="15.75" customHeight="1">
      <c r="A913" s="209"/>
      <c r="B913" s="71"/>
      <c r="C913" s="211"/>
      <c r="D913" s="211"/>
      <c r="E913" s="212"/>
      <c r="F913" s="199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"/>
      <c r="AF913" s="7"/>
      <c r="AG913" s="7"/>
      <c r="AH913" s="7"/>
    </row>
    <row r="914" spans="1:34" ht="15.75" customHeight="1">
      <c r="A914" s="209"/>
      <c r="B914" s="71"/>
      <c r="C914" s="211"/>
      <c r="D914" s="211"/>
      <c r="E914" s="212"/>
      <c r="F914" s="199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"/>
      <c r="AF914" s="7"/>
      <c r="AG914" s="7"/>
      <c r="AH914" s="7"/>
    </row>
    <row r="915" spans="1:34" ht="15.75" customHeight="1">
      <c r="A915" s="209"/>
      <c r="B915" s="71"/>
      <c r="C915" s="211"/>
      <c r="D915" s="211"/>
      <c r="E915" s="212"/>
      <c r="F915" s="199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"/>
      <c r="AF915" s="7"/>
      <c r="AG915" s="7"/>
      <c r="AH915" s="7"/>
    </row>
    <row r="916" spans="1:34" ht="15.75" customHeight="1">
      <c r="A916" s="209"/>
      <c r="B916" s="71"/>
      <c r="C916" s="211"/>
      <c r="D916" s="211"/>
      <c r="E916" s="212"/>
      <c r="F916" s="199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"/>
      <c r="AF916" s="7"/>
      <c r="AG916" s="7"/>
      <c r="AH916" s="7"/>
    </row>
    <row r="917" spans="1:34" ht="15.75" customHeight="1">
      <c r="A917" s="209"/>
      <c r="B917" s="71"/>
      <c r="C917" s="211"/>
      <c r="D917" s="211"/>
      <c r="E917" s="212"/>
      <c r="F917" s="199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"/>
      <c r="AF917" s="7"/>
      <c r="AG917" s="7"/>
      <c r="AH917" s="7"/>
    </row>
    <row r="918" spans="1:34" ht="15.75" customHeight="1">
      <c r="A918" s="209"/>
      <c r="B918" s="71"/>
      <c r="C918" s="211"/>
      <c r="D918" s="211"/>
      <c r="E918" s="212"/>
      <c r="F918" s="199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"/>
      <c r="AF918" s="7"/>
      <c r="AG918" s="7"/>
      <c r="AH918" s="7"/>
    </row>
    <row r="919" spans="1:34" ht="15.75" customHeight="1">
      <c r="A919" s="209"/>
      <c r="B919" s="71"/>
      <c r="C919" s="211"/>
      <c r="D919" s="211"/>
      <c r="E919" s="212"/>
      <c r="F919" s="199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"/>
      <c r="AF919" s="7"/>
      <c r="AG919" s="7"/>
      <c r="AH919" s="7"/>
    </row>
    <row r="920" spans="1:34" ht="15.75" customHeight="1">
      <c r="A920" s="209"/>
      <c r="B920" s="71"/>
      <c r="C920" s="211"/>
      <c r="D920" s="211"/>
      <c r="E920" s="212"/>
      <c r="F920" s="199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"/>
      <c r="AF920" s="7"/>
      <c r="AG920" s="7"/>
      <c r="AH920" s="7"/>
    </row>
    <row r="921" spans="1:34" ht="15.75" customHeight="1">
      <c r="A921" s="209"/>
      <c r="B921" s="71"/>
      <c r="C921" s="211"/>
      <c r="D921" s="211"/>
      <c r="E921" s="212"/>
      <c r="F921" s="199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"/>
      <c r="AF921" s="7"/>
      <c r="AG921" s="7"/>
      <c r="AH921" s="7"/>
    </row>
    <row r="922" spans="1:34" ht="15.75" customHeight="1">
      <c r="A922" s="209"/>
      <c r="B922" s="71"/>
      <c r="C922" s="211"/>
      <c r="D922" s="211"/>
      <c r="E922" s="212"/>
      <c r="F922" s="199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"/>
      <c r="AF922" s="7"/>
      <c r="AG922" s="7"/>
      <c r="AH922" s="7"/>
    </row>
    <row r="923" spans="1:34" ht="15.75" customHeight="1">
      <c r="A923" s="209"/>
      <c r="B923" s="71"/>
      <c r="C923" s="211"/>
      <c r="D923" s="211"/>
      <c r="E923" s="212"/>
      <c r="F923" s="199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"/>
      <c r="AF923" s="7"/>
      <c r="AG923" s="7"/>
      <c r="AH923" s="7"/>
    </row>
    <row r="924" spans="1:34" ht="15.75" customHeight="1">
      <c r="A924" s="209"/>
      <c r="B924" s="71"/>
      <c r="C924" s="211"/>
      <c r="D924" s="211"/>
      <c r="E924" s="212"/>
      <c r="F924" s="199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"/>
      <c r="AF924" s="7"/>
      <c r="AG924" s="7"/>
      <c r="AH924" s="7"/>
    </row>
    <row r="925" spans="1:34" ht="15.75" customHeight="1">
      <c r="A925" s="209"/>
      <c r="B925" s="71"/>
      <c r="C925" s="211"/>
      <c r="D925" s="211"/>
      <c r="E925" s="212"/>
      <c r="F925" s="199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"/>
      <c r="AF925" s="7"/>
      <c r="AG925" s="7"/>
      <c r="AH925" s="7"/>
    </row>
    <row r="926" spans="1:34" ht="15.75" customHeight="1">
      <c r="A926" s="209"/>
      <c r="B926" s="71"/>
      <c r="C926" s="211"/>
      <c r="D926" s="211"/>
      <c r="E926" s="212"/>
      <c r="F926" s="199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"/>
      <c r="AF926" s="7"/>
      <c r="AG926" s="7"/>
      <c r="AH926" s="7"/>
    </row>
    <row r="927" spans="1:34" ht="15.75" customHeight="1">
      <c r="A927" s="209"/>
      <c r="B927" s="71"/>
      <c r="C927" s="211"/>
      <c r="D927" s="211"/>
      <c r="E927" s="212"/>
      <c r="F927" s="199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"/>
      <c r="AF927" s="7"/>
      <c r="AG927" s="7"/>
      <c r="AH927" s="7"/>
    </row>
    <row r="928" spans="1:34" ht="15.75" customHeight="1">
      <c r="A928" s="209"/>
      <c r="B928" s="71"/>
      <c r="C928" s="211"/>
      <c r="D928" s="211"/>
      <c r="E928" s="212"/>
      <c r="F928" s="199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"/>
      <c r="AF928" s="7"/>
      <c r="AG928" s="7"/>
      <c r="AH928" s="7"/>
    </row>
    <row r="929" spans="1:34" ht="15.75" customHeight="1">
      <c r="A929" s="209"/>
      <c r="B929" s="71"/>
      <c r="C929" s="211"/>
      <c r="D929" s="211"/>
      <c r="E929" s="212"/>
      <c r="F929" s="199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"/>
      <c r="AF929" s="7"/>
      <c r="AG929" s="7"/>
      <c r="AH929" s="7"/>
    </row>
    <row r="930" spans="1:34" ht="15.75" customHeight="1">
      <c r="A930" s="209"/>
      <c r="B930" s="71"/>
      <c r="C930" s="211"/>
      <c r="D930" s="211"/>
      <c r="E930" s="212"/>
      <c r="F930" s="199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"/>
      <c r="AF930" s="7"/>
      <c r="AG930" s="7"/>
      <c r="AH930" s="7"/>
    </row>
    <row r="931" spans="1:34" ht="15.75" customHeight="1">
      <c r="A931" s="209"/>
      <c r="B931" s="71"/>
      <c r="C931" s="211"/>
      <c r="D931" s="211"/>
      <c r="E931" s="212"/>
      <c r="F931" s="199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"/>
      <c r="AF931" s="7"/>
      <c r="AG931" s="7"/>
      <c r="AH931" s="7"/>
    </row>
    <row r="932" spans="1:34" ht="15.75" customHeight="1">
      <c r="A932" s="209"/>
      <c r="B932" s="71"/>
      <c r="C932" s="211"/>
      <c r="D932" s="211"/>
      <c r="E932" s="212"/>
      <c r="F932" s="199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"/>
      <c r="AF932" s="7"/>
      <c r="AG932" s="7"/>
      <c r="AH932" s="7"/>
    </row>
    <row r="933" spans="1:34" ht="15.75" customHeight="1">
      <c r="A933" s="209"/>
      <c r="B933" s="71"/>
      <c r="C933" s="211"/>
      <c r="D933" s="211"/>
      <c r="E933" s="212"/>
      <c r="F933" s="199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"/>
      <c r="AF933" s="7"/>
      <c r="AG933" s="7"/>
      <c r="AH933" s="7"/>
    </row>
    <row r="934" spans="1:34" ht="15.75" customHeight="1">
      <c r="A934" s="209"/>
      <c r="B934" s="71"/>
      <c r="C934" s="211"/>
      <c r="D934" s="211"/>
      <c r="E934" s="212"/>
      <c r="F934" s="199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"/>
      <c r="AF934" s="7"/>
      <c r="AG934" s="7"/>
      <c r="AH934" s="7"/>
    </row>
    <row r="935" spans="1:34" ht="15.75" customHeight="1">
      <c r="A935" s="209"/>
      <c r="B935" s="71"/>
      <c r="C935" s="211"/>
      <c r="D935" s="211"/>
      <c r="E935" s="212"/>
      <c r="F935" s="199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"/>
      <c r="AF935" s="7"/>
      <c r="AG935" s="7"/>
      <c r="AH935" s="7"/>
    </row>
    <row r="936" spans="1:34" ht="15.75" customHeight="1">
      <c r="A936" s="209"/>
      <c r="B936" s="71"/>
      <c r="C936" s="211"/>
      <c r="D936" s="211"/>
      <c r="E936" s="212"/>
      <c r="F936" s="199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"/>
      <c r="AF936" s="7"/>
      <c r="AG936" s="7"/>
      <c r="AH936" s="7"/>
    </row>
    <row r="937" spans="1:34" ht="15.75" customHeight="1">
      <c r="A937" s="209"/>
      <c r="B937" s="71"/>
      <c r="C937" s="211"/>
      <c r="D937" s="211"/>
      <c r="E937" s="212"/>
      <c r="F937" s="199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"/>
      <c r="AF937" s="7"/>
      <c r="AG937" s="7"/>
      <c r="AH937" s="7"/>
    </row>
    <row r="938" spans="1:34" ht="15.75" customHeight="1">
      <c r="A938" s="209"/>
      <c r="B938" s="71"/>
      <c r="C938" s="211"/>
      <c r="D938" s="211"/>
      <c r="E938" s="212"/>
      <c r="F938" s="199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"/>
      <c r="AF938" s="7"/>
      <c r="AG938" s="7"/>
      <c r="AH938" s="7"/>
    </row>
    <row r="939" spans="1:34" ht="15.75" customHeight="1">
      <c r="A939" s="209"/>
      <c r="B939" s="71"/>
      <c r="C939" s="211"/>
      <c r="D939" s="211"/>
      <c r="E939" s="212"/>
      <c r="F939" s="199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"/>
      <c r="AF939" s="7"/>
      <c r="AG939" s="7"/>
      <c r="AH939" s="7"/>
    </row>
    <row r="940" spans="1:34" ht="15.75" customHeight="1">
      <c r="A940" s="209"/>
      <c r="B940" s="71"/>
      <c r="C940" s="211"/>
      <c r="D940" s="211"/>
      <c r="E940" s="212"/>
      <c r="F940" s="199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"/>
      <c r="AF940" s="7"/>
      <c r="AG940" s="7"/>
      <c r="AH940" s="7"/>
    </row>
    <row r="941" spans="1:34" ht="15.75" customHeight="1">
      <c r="A941" s="209"/>
      <c r="B941" s="71"/>
      <c r="C941" s="211"/>
      <c r="D941" s="211"/>
      <c r="E941" s="212"/>
      <c r="F941" s="199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"/>
      <c r="AF941" s="7"/>
      <c r="AG941" s="7"/>
      <c r="AH941" s="7"/>
    </row>
    <row r="942" spans="1:34" ht="15.75" customHeight="1">
      <c r="A942" s="209"/>
      <c r="B942" s="71"/>
      <c r="C942" s="211"/>
      <c r="D942" s="211"/>
      <c r="E942" s="212"/>
      <c r="F942" s="199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"/>
      <c r="AF942" s="7"/>
      <c r="AG942" s="7"/>
      <c r="AH942" s="7"/>
    </row>
    <row r="943" spans="1:34" ht="15.75" customHeight="1">
      <c r="A943" s="209"/>
      <c r="B943" s="71"/>
      <c r="C943" s="211"/>
      <c r="D943" s="211"/>
      <c r="E943" s="212"/>
      <c r="F943" s="199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"/>
      <c r="AF943" s="7"/>
      <c r="AG943" s="7"/>
      <c r="AH943" s="7"/>
    </row>
    <row r="944" spans="1:34" ht="15.75" customHeight="1">
      <c r="A944" s="209"/>
      <c r="B944" s="71"/>
      <c r="C944" s="211"/>
      <c r="D944" s="211"/>
      <c r="E944" s="212"/>
      <c r="F944" s="199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"/>
      <c r="AF944" s="7"/>
      <c r="AG944" s="7"/>
      <c r="AH944" s="7"/>
    </row>
    <row r="945" spans="1:34" ht="15.75" customHeight="1">
      <c r="A945" s="209"/>
      <c r="B945" s="71"/>
      <c r="C945" s="211"/>
      <c r="D945" s="211"/>
      <c r="E945" s="212"/>
      <c r="F945" s="199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"/>
      <c r="AF945" s="7"/>
      <c r="AG945" s="7"/>
      <c r="AH945" s="7"/>
    </row>
    <row r="946" spans="1:34" ht="15.75" customHeight="1">
      <c r="A946" s="209"/>
      <c r="B946" s="71"/>
      <c r="C946" s="211"/>
      <c r="D946" s="211"/>
      <c r="E946" s="212"/>
      <c r="F946" s="199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"/>
      <c r="AF946" s="7"/>
      <c r="AG946" s="7"/>
      <c r="AH946" s="7"/>
    </row>
    <row r="947" spans="1:34" ht="15.75" customHeight="1">
      <c r="A947" s="209"/>
      <c r="B947" s="71"/>
      <c r="C947" s="211"/>
      <c r="D947" s="211"/>
      <c r="E947" s="212"/>
      <c r="F947" s="199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"/>
      <c r="AF947" s="7"/>
      <c r="AG947" s="7"/>
      <c r="AH947" s="7"/>
    </row>
    <row r="948" spans="1:34" ht="15.75" customHeight="1">
      <c r="A948" s="209"/>
      <c r="B948" s="71"/>
      <c r="C948" s="211"/>
      <c r="D948" s="211"/>
      <c r="E948" s="212"/>
      <c r="F948" s="199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"/>
      <c r="AF948" s="7"/>
      <c r="AG948" s="7"/>
      <c r="AH948" s="7"/>
    </row>
    <row r="949" spans="1:34" ht="15.75" customHeight="1">
      <c r="A949" s="209"/>
      <c r="B949" s="71"/>
      <c r="C949" s="211"/>
      <c r="D949" s="211"/>
      <c r="E949" s="212"/>
      <c r="F949" s="199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"/>
      <c r="AF949" s="7"/>
      <c r="AG949" s="7"/>
      <c r="AH949" s="7"/>
    </row>
    <row r="950" spans="1:34" ht="15.75" customHeight="1">
      <c r="A950" s="209"/>
      <c r="B950" s="71"/>
      <c r="C950" s="211"/>
      <c r="D950" s="211"/>
      <c r="E950" s="212"/>
      <c r="F950" s="199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"/>
      <c r="AF950" s="7"/>
      <c r="AG950" s="7"/>
      <c r="AH950" s="7"/>
    </row>
    <row r="951" spans="1:34" ht="15.75" customHeight="1">
      <c r="A951" s="209"/>
      <c r="B951" s="71"/>
      <c r="C951" s="211"/>
      <c r="D951" s="211"/>
      <c r="E951" s="212"/>
      <c r="F951" s="199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"/>
      <c r="AF951" s="7"/>
      <c r="AG951" s="7"/>
      <c r="AH951" s="7"/>
    </row>
    <row r="952" spans="1:34" ht="15.75" customHeight="1">
      <c r="A952" s="209"/>
      <c r="B952" s="71"/>
      <c r="C952" s="211"/>
      <c r="D952" s="211"/>
      <c r="E952" s="212"/>
      <c r="F952" s="199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"/>
      <c r="AF952" s="7"/>
      <c r="AG952" s="7"/>
      <c r="AH952" s="7"/>
    </row>
    <row r="953" spans="1:34" ht="15.75" customHeight="1">
      <c r="A953" s="209"/>
      <c r="B953" s="71"/>
      <c r="C953" s="211"/>
      <c r="D953" s="211"/>
      <c r="E953" s="212"/>
      <c r="F953" s="199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"/>
      <c r="AF953" s="7"/>
      <c r="AG953" s="7"/>
      <c r="AH953" s="7"/>
    </row>
    <row r="954" spans="1:34" ht="15.75" customHeight="1">
      <c r="A954" s="209"/>
      <c r="B954" s="71"/>
      <c r="C954" s="211"/>
      <c r="D954" s="211"/>
      <c r="E954" s="212"/>
      <c r="F954" s="199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"/>
      <c r="AF954" s="7"/>
      <c r="AG954" s="7"/>
      <c r="AH954" s="7"/>
    </row>
    <row r="955" spans="1:34" ht="15.75" customHeight="1">
      <c r="A955" s="209"/>
      <c r="B955" s="71"/>
      <c r="C955" s="211"/>
      <c r="D955" s="211"/>
      <c r="E955" s="212"/>
      <c r="F955" s="199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"/>
      <c r="AF955" s="7"/>
      <c r="AG955" s="7"/>
      <c r="AH955" s="7"/>
    </row>
    <row r="956" spans="1:34" ht="15.75" customHeight="1">
      <c r="A956" s="209"/>
      <c r="B956" s="71"/>
      <c r="C956" s="211"/>
      <c r="D956" s="211"/>
      <c r="E956" s="212"/>
      <c r="F956" s="199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"/>
      <c r="AF956" s="7"/>
      <c r="AG956" s="7"/>
      <c r="AH956" s="7"/>
    </row>
    <row r="957" spans="1:34" ht="15.75" customHeight="1">
      <c r="A957" s="209"/>
      <c r="B957" s="71"/>
      <c r="C957" s="211"/>
      <c r="D957" s="211"/>
      <c r="E957" s="212"/>
      <c r="F957" s="199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"/>
      <c r="AF957" s="7"/>
      <c r="AG957" s="7"/>
      <c r="AH957" s="7"/>
    </row>
    <row r="958" spans="1:34" ht="15.75" customHeight="1">
      <c r="A958" s="209"/>
      <c r="B958" s="71"/>
      <c r="C958" s="211"/>
      <c r="D958" s="211"/>
      <c r="E958" s="212"/>
      <c r="F958" s="199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"/>
      <c r="AF958" s="7"/>
      <c r="AG958" s="7"/>
      <c r="AH958" s="7"/>
    </row>
    <row r="959" spans="1:34" ht="15.75" customHeight="1">
      <c r="A959" s="209"/>
      <c r="B959" s="71"/>
      <c r="C959" s="211"/>
      <c r="D959" s="211"/>
      <c r="E959" s="212"/>
      <c r="F959" s="199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"/>
      <c r="AF959" s="7"/>
      <c r="AG959" s="7"/>
      <c r="AH959" s="7"/>
    </row>
    <row r="960" spans="1:34" ht="15.75" customHeight="1">
      <c r="A960" s="209"/>
      <c r="B960" s="71"/>
      <c r="C960" s="211"/>
      <c r="D960" s="211"/>
      <c r="E960" s="212"/>
      <c r="F960" s="199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"/>
      <c r="AF960" s="7"/>
      <c r="AG960" s="7"/>
      <c r="AH960" s="7"/>
    </row>
    <row r="961" spans="1:34" ht="15.75" customHeight="1">
      <c r="A961" s="209"/>
      <c r="B961" s="71"/>
      <c r="C961" s="211"/>
      <c r="D961" s="211"/>
      <c r="E961" s="212"/>
      <c r="F961" s="199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"/>
      <c r="AF961" s="7"/>
      <c r="AG961" s="7"/>
      <c r="AH961" s="7"/>
    </row>
    <row r="962" spans="1:34" ht="15.75" customHeight="1">
      <c r="A962" s="209"/>
      <c r="B962" s="71"/>
      <c r="C962" s="211"/>
      <c r="D962" s="211"/>
      <c r="E962" s="212"/>
      <c r="F962" s="199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"/>
      <c r="AF962" s="7"/>
      <c r="AG962" s="7"/>
      <c r="AH962" s="7"/>
    </row>
    <row r="963" spans="1:34" ht="15.75" customHeight="1">
      <c r="A963" s="209"/>
      <c r="B963" s="71"/>
      <c r="C963" s="211"/>
      <c r="D963" s="211"/>
      <c r="E963" s="212"/>
      <c r="F963" s="199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"/>
      <c r="AF963" s="7"/>
      <c r="AG963" s="7"/>
      <c r="AH963" s="7"/>
    </row>
    <row r="964" spans="1:34" ht="15.75" customHeight="1">
      <c r="A964" s="209"/>
      <c r="B964" s="71"/>
      <c r="C964" s="211"/>
      <c r="D964" s="211"/>
      <c r="E964" s="212"/>
      <c r="F964" s="199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"/>
      <c r="AF964" s="7"/>
      <c r="AG964" s="7"/>
      <c r="AH964" s="7"/>
    </row>
    <row r="965" spans="1:34" ht="15.75" customHeight="1">
      <c r="A965" s="209"/>
      <c r="B965" s="71"/>
      <c r="C965" s="211"/>
      <c r="D965" s="211"/>
      <c r="E965" s="212"/>
      <c r="F965" s="199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"/>
      <c r="AF965" s="7"/>
      <c r="AG965" s="7"/>
      <c r="AH965" s="7"/>
    </row>
    <row r="966" spans="1:34" ht="15.75" customHeight="1">
      <c r="A966" s="209"/>
      <c r="B966" s="71"/>
      <c r="C966" s="211"/>
      <c r="D966" s="211"/>
      <c r="E966" s="212"/>
      <c r="F966" s="199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"/>
      <c r="AF966" s="7"/>
      <c r="AG966" s="7"/>
      <c r="AH966" s="7"/>
    </row>
    <row r="967" spans="1:34" ht="15.75" customHeight="1">
      <c r="A967" s="209"/>
      <c r="B967" s="71"/>
      <c r="C967" s="211"/>
      <c r="D967" s="211"/>
      <c r="E967" s="212"/>
      <c r="F967" s="199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"/>
      <c r="AF967" s="7"/>
      <c r="AG967" s="7"/>
      <c r="AH967" s="7"/>
    </row>
    <row r="968" spans="1:34" ht="15.75" customHeight="1">
      <c r="A968" s="209"/>
      <c r="B968" s="71"/>
      <c r="C968" s="211"/>
      <c r="D968" s="211"/>
      <c r="E968" s="212"/>
      <c r="F968" s="199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"/>
      <c r="AF968" s="7"/>
      <c r="AG968" s="7"/>
      <c r="AH968" s="7"/>
    </row>
    <row r="969" spans="1:34" ht="15.75" customHeight="1">
      <c r="A969" s="209"/>
      <c r="B969" s="71"/>
      <c r="C969" s="211"/>
      <c r="D969" s="211"/>
      <c r="E969" s="212"/>
      <c r="F969" s="199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"/>
      <c r="AF969" s="7"/>
      <c r="AG969" s="7"/>
      <c r="AH969" s="7"/>
    </row>
    <row r="970" spans="1:34" ht="15.75" customHeight="1">
      <c r="A970" s="209"/>
      <c r="B970" s="71"/>
      <c r="C970" s="211"/>
      <c r="D970" s="211"/>
      <c r="E970" s="212"/>
      <c r="F970" s="199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"/>
      <c r="AF970" s="7"/>
      <c r="AG970" s="7"/>
      <c r="AH970" s="7"/>
    </row>
    <row r="971" spans="1:34" ht="15.75" customHeight="1">
      <c r="A971" s="209"/>
      <c r="B971" s="71"/>
      <c r="C971" s="211"/>
      <c r="D971" s="211"/>
      <c r="E971" s="212"/>
      <c r="F971" s="199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"/>
      <c r="AF971" s="7"/>
      <c r="AG971" s="7"/>
      <c r="AH971" s="7"/>
    </row>
    <row r="972" spans="1:34" ht="15.75" customHeight="1">
      <c r="A972" s="209"/>
      <c r="B972" s="71"/>
      <c r="C972" s="211"/>
      <c r="D972" s="211"/>
      <c r="E972" s="212"/>
      <c r="F972" s="199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"/>
      <c r="AF972" s="7"/>
      <c r="AG972" s="7"/>
      <c r="AH972" s="7"/>
    </row>
    <row r="973" spans="1:34" ht="15.75" customHeight="1">
      <c r="A973" s="209"/>
      <c r="B973" s="71"/>
      <c r="C973" s="211"/>
      <c r="D973" s="211"/>
      <c r="E973" s="212"/>
      <c r="F973" s="199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"/>
      <c r="AF973" s="7"/>
      <c r="AG973" s="7"/>
      <c r="AH973" s="7"/>
    </row>
    <row r="974" spans="1:34" ht="15.75" customHeight="1">
      <c r="A974" s="209"/>
      <c r="B974" s="71"/>
      <c r="C974" s="211"/>
      <c r="D974" s="211"/>
      <c r="E974" s="212"/>
      <c r="F974" s="199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"/>
      <c r="AF974" s="7"/>
      <c r="AG974" s="7"/>
      <c r="AH974" s="7"/>
    </row>
    <row r="975" spans="1:34" ht="15.75" customHeight="1">
      <c r="A975" s="209"/>
      <c r="B975" s="71"/>
      <c r="C975" s="211"/>
      <c r="D975" s="211"/>
      <c r="E975" s="212"/>
      <c r="F975" s="199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"/>
      <c r="AF975" s="7"/>
      <c r="AG975" s="7"/>
      <c r="AH975" s="7"/>
    </row>
    <row r="976" spans="1:34" ht="15.75" customHeight="1">
      <c r="A976" s="209"/>
      <c r="B976" s="71"/>
      <c r="C976" s="211"/>
      <c r="D976" s="211"/>
      <c r="E976" s="212"/>
      <c r="F976" s="199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"/>
      <c r="AF976" s="7"/>
      <c r="AG976" s="7"/>
      <c r="AH976" s="7"/>
    </row>
    <row r="977" spans="1:34" ht="15.75" customHeight="1">
      <c r="A977" s="209"/>
      <c r="B977" s="71"/>
      <c r="C977" s="211"/>
      <c r="D977" s="211"/>
      <c r="E977" s="212"/>
      <c r="F977" s="199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"/>
      <c r="AF977" s="7"/>
      <c r="AG977" s="7"/>
      <c r="AH977" s="7"/>
    </row>
    <row r="978" spans="1:34" ht="15.75" customHeight="1">
      <c r="A978" s="209"/>
      <c r="B978" s="71"/>
      <c r="C978" s="211"/>
      <c r="D978" s="211"/>
      <c r="E978" s="212"/>
      <c r="F978" s="199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"/>
      <c r="AF978" s="7"/>
      <c r="AG978" s="7"/>
      <c r="AH978" s="7"/>
    </row>
    <row r="979" spans="1:34" ht="15.75" customHeight="1">
      <c r="A979" s="209"/>
      <c r="B979" s="71"/>
      <c r="C979" s="211"/>
      <c r="D979" s="211"/>
      <c r="E979" s="212"/>
      <c r="F979" s="199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"/>
      <c r="AF979" s="7"/>
      <c r="AG979" s="7"/>
      <c r="AH979" s="7"/>
    </row>
    <row r="980" spans="1:34" ht="15.75" customHeight="1">
      <c r="A980" s="209"/>
      <c r="B980" s="71"/>
      <c r="C980" s="211"/>
      <c r="D980" s="211"/>
      <c r="E980" s="212"/>
      <c r="F980" s="199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"/>
      <c r="AF980" s="7"/>
      <c r="AG980" s="7"/>
      <c r="AH980" s="7"/>
    </row>
    <row r="981" spans="1:34" ht="15.75" customHeight="1">
      <c r="A981" s="209"/>
      <c r="B981" s="71"/>
      <c r="C981" s="211"/>
      <c r="D981" s="211"/>
      <c r="E981" s="212"/>
      <c r="F981" s="199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"/>
      <c r="AF981" s="7"/>
      <c r="AG981" s="7"/>
      <c r="AH981" s="7"/>
    </row>
    <row r="982" spans="1:34" ht="15.75" customHeight="1">
      <c r="A982" s="209"/>
      <c r="B982" s="71"/>
      <c r="C982" s="211"/>
      <c r="D982" s="211"/>
      <c r="E982" s="212"/>
      <c r="F982" s="199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"/>
      <c r="AF982" s="7"/>
      <c r="AG982" s="7"/>
      <c r="AH982" s="7"/>
    </row>
    <row r="983" spans="1:34" ht="15.75" customHeight="1">
      <c r="A983" s="209"/>
      <c r="B983" s="71"/>
      <c r="C983" s="211"/>
      <c r="D983" s="211"/>
      <c r="E983" s="212"/>
      <c r="F983" s="199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"/>
      <c r="AF983" s="7"/>
      <c r="AG983" s="7"/>
      <c r="AH983" s="7"/>
    </row>
    <row r="984" spans="1:34" ht="15.75" customHeight="1">
      <c r="A984" s="209"/>
      <c r="B984" s="71"/>
      <c r="C984" s="211"/>
      <c r="D984" s="211"/>
      <c r="E984" s="212"/>
      <c r="F984" s="199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"/>
      <c r="AF984" s="7"/>
      <c r="AG984" s="7"/>
      <c r="AH984" s="7"/>
    </row>
    <row r="985" spans="1:34" ht="15.75" customHeight="1">
      <c r="A985" s="209"/>
      <c r="B985" s="71"/>
      <c r="C985" s="211"/>
      <c r="D985" s="211"/>
      <c r="E985" s="212"/>
      <c r="F985" s="199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"/>
      <c r="AF985" s="7"/>
      <c r="AG985" s="7"/>
      <c r="AH985" s="7"/>
    </row>
    <row r="986" spans="1:34" ht="15.75" customHeight="1">
      <c r="A986" s="209"/>
      <c r="B986" s="71"/>
      <c r="C986" s="211"/>
      <c r="D986" s="211"/>
      <c r="E986" s="212"/>
      <c r="F986" s="199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"/>
      <c r="AF986" s="7"/>
      <c r="AG986" s="7"/>
      <c r="AH986" s="7"/>
    </row>
    <row r="987" spans="1:34" ht="15.75" customHeight="1">
      <c r="A987" s="209"/>
      <c r="B987" s="71"/>
      <c r="C987" s="211"/>
      <c r="D987" s="211"/>
      <c r="E987" s="212"/>
      <c r="F987" s="199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"/>
      <c r="AF987" s="7"/>
      <c r="AG987" s="7"/>
      <c r="AH987" s="7"/>
    </row>
    <row r="988" spans="1:34" ht="15.75" customHeight="1">
      <c r="A988" s="209"/>
      <c r="B988" s="71"/>
      <c r="C988" s="211"/>
      <c r="D988" s="211"/>
      <c r="E988" s="212"/>
      <c r="F988" s="199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"/>
      <c r="AF988" s="7"/>
      <c r="AG988" s="7"/>
      <c r="AH988" s="7"/>
    </row>
    <row r="989" spans="1:34" ht="15.75" customHeight="1">
      <c r="A989" s="209"/>
      <c r="B989" s="71"/>
      <c r="C989" s="211"/>
      <c r="D989" s="211"/>
      <c r="E989" s="212"/>
      <c r="F989" s="199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"/>
      <c r="AF989" s="7"/>
      <c r="AG989" s="7"/>
      <c r="AH989" s="7"/>
    </row>
    <row r="990" spans="1:34" ht="15.75" customHeight="1">
      <c r="A990" s="209"/>
      <c r="B990" s="71"/>
      <c r="C990" s="211"/>
      <c r="D990" s="211"/>
      <c r="E990" s="212"/>
      <c r="F990" s="199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"/>
      <c r="AF990" s="7"/>
      <c r="AG990" s="7"/>
      <c r="AH990" s="7"/>
    </row>
    <row r="991" spans="1:34" ht="15.75" customHeight="1">
      <c r="A991" s="209"/>
      <c r="B991" s="71"/>
      <c r="C991" s="211"/>
      <c r="D991" s="211"/>
      <c r="E991" s="212"/>
      <c r="F991" s="199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"/>
      <c r="AF991" s="7"/>
      <c r="AG991" s="7"/>
      <c r="AH991" s="7"/>
    </row>
    <row r="992" spans="1:34" ht="15.75" customHeight="1">
      <c r="A992" s="209"/>
      <c r="B992" s="71"/>
      <c r="C992" s="211"/>
      <c r="D992" s="211"/>
      <c r="E992" s="212"/>
      <c r="F992" s="199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"/>
      <c r="AF992" s="7"/>
      <c r="AG992" s="7"/>
      <c r="AH992" s="7"/>
    </row>
    <row r="993" spans="1:34" ht="15.75" customHeight="1">
      <c r="A993" s="209"/>
      <c r="B993" s="71"/>
      <c r="C993" s="211"/>
      <c r="D993" s="211"/>
      <c r="E993" s="212"/>
      <c r="F993" s="199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"/>
      <c r="AF993" s="7"/>
      <c r="AG993" s="7"/>
      <c r="AH993" s="7"/>
    </row>
    <row r="994" spans="1:34" ht="15.75" customHeight="1">
      <c r="A994" s="209"/>
      <c r="B994" s="71"/>
      <c r="C994" s="211"/>
      <c r="D994" s="211"/>
      <c r="E994" s="212"/>
      <c r="F994" s="199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"/>
      <c r="AF994" s="7"/>
      <c r="AG994" s="7"/>
      <c r="AH994" s="7"/>
    </row>
    <row r="995" spans="1:34" ht="15.75" customHeight="1">
      <c r="A995" s="209"/>
      <c r="B995" s="71"/>
      <c r="C995" s="211"/>
      <c r="D995" s="211"/>
      <c r="E995" s="212"/>
      <c r="F995" s="199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"/>
      <c r="AF995" s="7"/>
      <c r="AG995" s="7"/>
      <c r="AH995" s="7"/>
    </row>
    <row r="996" spans="1:34" ht="15.75" customHeight="1">
      <c r="A996" s="209"/>
      <c r="B996" s="71"/>
      <c r="C996" s="211"/>
      <c r="D996" s="211"/>
      <c r="E996" s="212"/>
      <c r="F996" s="199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"/>
      <c r="AF996" s="7"/>
      <c r="AG996" s="7"/>
      <c r="AH996" s="7"/>
    </row>
    <row r="997" spans="1:34" ht="15.75" customHeight="1">
      <c r="A997" s="209"/>
      <c r="B997" s="71"/>
      <c r="C997" s="211"/>
      <c r="D997" s="211"/>
      <c r="E997" s="212"/>
      <c r="F997" s="199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"/>
      <c r="AF997" s="7"/>
      <c r="AG997" s="7"/>
      <c r="AH997" s="7"/>
    </row>
    <row r="998" spans="1:34" ht="15.75" customHeight="1">
      <c r="A998" s="209"/>
      <c r="B998" s="71"/>
      <c r="C998" s="211"/>
      <c r="D998" s="211"/>
      <c r="E998" s="212"/>
      <c r="F998" s="199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"/>
      <c r="AF998" s="7"/>
      <c r="AG998" s="7"/>
      <c r="AH998" s="7"/>
    </row>
    <row r="999" spans="1:34" ht="15.75" customHeight="1">
      <c r="A999" s="209"/>
      <c r="B999" s="71"/>
      <c r="C999" s="211"/>
      <c r="D999" s="211"/>
      <c r="E999" s="212"/>
      <c r="F999" s="199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"/>
      <c r="AF999" s="7"/>
      <c r="AG999" s="7"/>
      <c r="AH999" s="7"/>
    </row>
    <row r="1000" spans="1:34" ht="15.75" customHeight="1">
      <c r="A1000" s="209"/>
      <c r="B1000" s="71"/>
      <c r="C1000" s="211"/>
      <c r="D1000" s="211"/>
      <c r="E1000" s="212"/>
      <c r="F1000" s="199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"/>
      <c r="AF1000" s="7"/>
      <c r="AG1000" s="7"/>
      <c r="AH1000" s="7"/>
    </row>
  </sheetData>
  <pageMargins left="0.70833333333333304" right="0.70833333333333304" top="0.74791666666666701" bottom="0.74791666666666701" header="0" footer="0"/>
  <pageSetup paperSize="9" fitToWidth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1000"/>
  <sheetViews>
    <sheetView workbookViewId="0">
      <pane ySplit="4" topLeftCell="A5" activePane="bottomLeft" state="frozen"/>
      <selection pane="bottomLeft" activeCell="B6" sqref="B6"/>
    </sheetView>
  </sheetViews>
  <sheetFormatPr defaultColWidth="14.453125" defaultRowHeight="15" customHeight="1"/>
  <cols>
    <col min="1" max="1" width="8.7265625" customWidth="1"/>
    <col min="2" max="2" width="41.54296875" customWidth="1"/>
    <col min="3" max="3" width="17.7265625" customWidth="1"/>
    <col min="4" max="4" width="18.453125" customWidth="1"/>
    <col min="5" max="5" width="9.1796875" customWidth="1"/>
    <col min="6" max="6" width="8.7265625" customWidth="1"/>
    <col min="7" max="7" width="13.81640625" customWidth="1"/>
    <col min="8" max="8" width="12.7265625" customWidth="1"/>
    <col min="9" max="9" width="9.54296875" customWidth="1"/>
    <col min="10" max="10" width="11.453125" customWidth="1"/>
    <col min="11" max="11" width="8.7265625" customWidth="1"/>
    <col min="12" max="12" width="15.453125" customWidth="1"/>
    <col min="13" max="15" width="12.7265625" customWidth="1"/>
    <col min="16" max="16" width="15.453125" customWidth="1"/>
    <col min="17" max="30" width="12.7265625" customWidth="1"/>
    <col min="31" max="31" width="15.453125" customWidth="1"/>
    <col min="32" max="32" width="14.1796875" customWidth="1"/>
    <col min="33" max="54" width="9.1796875" customWidth="1"/>
  </cols>
  <sheetData>
    <row r="1" spans="1:54" ht="14.5">
      <c r="A1" s="209"/>
      <c r="B1" s="210" t="s">
        <v>0</v>
      </c>
      <c r="C1" s="211"/>
      <c r="D1" s="199"/>
      <c r="E1" s="314"/>
      <c r="F1" s="7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ht="14.5">
      <c r="A2" s="209"/>
      <c r="B2" s="210"/>
      <c r="C2" s="211"/>
      <c r="D2" s="199"/>
      <c r="E2" s="314"/>
      <c r="F2" s="7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4.5">
      <c r="A3" s="209"/>
      <c r="B3" s="210"/>
      <c r="C3" s="211"/>
      <c r="D3" s="199"/>
      <c r="E3" s="314"/>
      <c r="F3" s="7"/>
      <c r="G3" s="213" t="s">
        <v>1</v>
      </c>
      <c r="H3" s="214"/>
      <c r="I3" s="214"/>
      <c r="J3" s="214"/>
      <c r="K3" s="214"/>
      <c r="L3" s="215" t="s">
        <v>2</v>
      </c>
      <c r="M3" s="12"/>
      <c r="N3" s="13" t="s">
        <v>3</v>
      </c>
      <c r="O3" s="13"/>
      <c r="P3" s="14"/>
      <c r="Q3" s="13"/>
      <c r="R3" s="15"/>
      <c r="S3" s="16"/>
      <c r="T3" s="16"/>
      <c r="U3" s="16"/>
      <c r="V3" s="16"/>
      <c r="W3" s="16" t="s">
        <v>4</v>
      </c>
      <c r="X3" s="16"/>
      <c r="Y3" s="17"/>
      <c r="Z3" s="18"/>
      <c r="AA3" s="19" t="s">
        <v>5</v>
      </c>
      <c r="AB3" s="19"/>
      <c r="AC3" s="20"/>
      <c r="AD3" s="21"/>
      <c r="AE3" s="21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52.5" customHeight="1">
      <c r="A4" s="22" t="s">
        <v>6</v>
      </c>
      <c r="B4" s="23" t="s">
        <v>140</v>
      </c>
      <c r="C4" s="216" t="s">
        <v>141</v>
      </c>
      <c r="D4" s="25" t="s">
        <v>142</v>
      </c>
      <c r="E4" s="315" t="s">
        <v>10</v>
      </c>
      <c r="F4" s="27" t="s">
        <v>11</v>
      </c>
      <c r="G4" s="217" t="s">
        <v>17</v>
      </c>
      <c r="H4" s="29" t="s">
        <v>13</v>
      </c>
      <c r="I4" s="30" t="s">
        <v>14</v>
      </c>
      <c r="J4" s="30" t="s">
        <v>15</v>
      </c>
      <c r="K4" s="31" t="s">
        <v>35</v>
      </c>
      <c r="L4" s="32" t="s">
        <v>17</v>
      </c>
      <c r="M4" s="33" t="s">
        <v>18</v>
      </c>
      <c r="N4" s="34" t="s">
        <v>19</v>
      </c>
      <c r="O4" s="34" t="s">
        <v>20</v>
      </c>
      <c r="P4" s="35" t="s">
        <v>21</v>
      </c>
      <c r="Q4" s="35" t="s">
        <v>22</v>
      </c>
      <c r="R4" s="36" t="s">
        <v>23</v>
      </c>
      <c r="S4" s="34" t="s">
        <v>24</v>
      </c>
      <c r="T4" s="34" t="s">
        <v>25</v>
      </c>
      <c r="U4" s="34" t="s">
        <v>26</v>
      </c>
      <c r="V4" s="34" t="s">
        <v>27</v>
      </c>
      <c r="W4" s="34" t="s">
        <v>28</v>
      </c>
      <c r="X4" s="35" t="s">
        <v>29</v>
      </c>
      <c r="Y4" s="34" t="s">
        <v>30</v>
      </c>
      <c r="Z4" s="37" t="s">
        <v>31</v>
      </c>
      <c r="AA4" s="34" t="s">
        <v>32</v>
      </c>
      <c r="AB4" s="34" t="s">
        <v>33</v>
      </c>
      <c r="AC4" s="38" t="s">
        <v>34</v>
      </c>
      <c r="AD4" s="39" t="s">
        <v>35</v>
      </c>
      <c r="AE4" s="39" t="s">
        <v>36</v>
      </c>
      <c r="AF4" s="7"/>
      <c r="AG4" s="7"/>
      <c r="AH4" s="40" t="s">
        <v>34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14.5">
      <c r="A5" s="218">
        <v>44470</v>
      </c>
      <c r="B5" s="219" t="s">
        <v>108</v>
      </c>
      <c r="C5" s="220"/>
      <c r="D5" s="223"/>
      <c r="E5" s="316"/>
      <c r="F5" s="317"/>
      <c r="G5" s="224">
        <f>'July - Sept 2022'!$G$39</f>
        <v>73315.520000000004</v>
      </c>
      <c r="H5" s="225">
        <f>'July - Sept 2022'!H39</f>
        <v>45405</v>
      </c>
      <c r="I5" s="226">
        <f>'July - Sept 2022'!I39</f>
        <v>0</v>
      </c>
      <c r="J5" s="226">
        <f>'July - Sept 2022'!J39</f>
        <v>2645</v>
      </c>
      <c r="K5" s="219">
        <f>'July - Sept 2022'!K39</f>
        <v>986.7</v>
      </c>
      <c r="L5" s="227">
        <f>'July - Sept 2022'!L39</f>
        <v>26872.48</v>
      </c>
      <c r="M5" s="318">
        <f>'July - Sept 2022'!M39</f>
        <v>6882.17</v>
      </c>
      <c r="N5" s="229">
        <f>'July - Sept 2022'!N39</f>
        <v>4442.32</v>
      </c>
      <c r="O5" s="229">
        <f>'July - Sept 2022'!O39</f>
        <v>6670.16</v>
      </c>
      <c r="P5" s="229">
        <f>'July - Sept 2022'!P39</f>
        <v>260</v>
      </c>
      <c r="Q5" s="229">
        <f>+'July - Sept 2022'!Q39</f>
        <v>36</v>
      </c>
      <c r="R5" s="229">
        <f>'July - Sept 2022'!R39</f>
        <v>290</v>
      </c>
      <c r="S5" s="229">
        <f>'July - Sept 2022'!S39</f>
        <v>1294.97</v>
      </c>
      <c r="T5" s="229">
        <f>'July - Sept 2022'!T39</f>
        <v>1061.74</v>
      </c>
      <c r="U5" s="229">
        <f>'July - Sept 2022'!U39</f>
        <v>247</v>
      </c>
      <c r="V5" s="229">
        <f>'July - Sept 2022'!V39</f>
        <v>16.619999999999997</v>
      </c>
      <c r="W5" s="229">
        <f>'July - Sept 2022'!W39</f>
        <v>3000</v>
      </c>
      <c r="X5" s="229">
        <f>'July - Sept 2022'!X39</f>
        <v>0</v>
      </c>
      <c r="Y5" s="229">
        <f>'July - Sept 2022'!Y39</f>
        <v>750</v>
      </c>
      <c r="Z5" s="229">
        <f>'July - Sept 2022'!Z39</f>
        <v>0</v>
      </c>
      <c r="AA5" s="229">
        <f>'July - Sept 2022'!AA39</f>
        <v>85.5</v>
      </c>
      <c r="AB5" s="229">
        <f>'July - Sept 2022'!AB39</f>
        <v>0</v>
      </c>
      <c r="AC5" s="229">
        <f>'July - Sept 2022'!AC39</f>
        <v>0</v>
      </c>
      <c r="AD5" s="229">
        <f>'July - Sept 2022'!AD39</f>
        <v>1836</v>
      </c>
      <c r="AE5" s="55"/>
      <c r="AF5" s="71"/>
      <c r="AG5" s="7"/>
      <c r="AH5" s="229">
        <f>+'July - Sept 2022'!AH39</f>
        <v>3000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14.5">
      <c r="A6" s="251">
        <v>44841</v>
      </c>
      <c r="B6" s="246" t="s">
        <v>143</v>
      </c>
      <c r="C6" s="250" t="s">
        <v>144</v>
      </c>
      <c r="D6" s="257">
        <v>978477472</v>
      </c>
      <c r="E6" s="233">
        <v>360</v>
      </c>
      <c r="F6" s="242">
        <v>44847</v>
      </c>
      <c r="G6" s="243"/>
      <c r="H6" s="244"/>
      <c r="I6" s="245"/>
      <c r="J6" s="245"/>
      <c r="K6" s="246"/>
      <c r="L6" s="247">
        <v>360</v>
      </c>
      <c r="M6" s="254"/>
      <c r="N6" s="255"/>
      <c r="O6" s="255"/>
      <c r="P6" s="255"/>
      <c r="Q6" s="255"/>
      <c r="R6" s="255">
        <v>300</v>
      </c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6"/>
      <c r="AD6" s="119">
        <v>60</v>
      </c>
      <c r="AE6" s="119" t="s">
        <v>145</v>
      </c>
      <c r="AF6" s="71">
        <f t="shared" ref="AF6:AF7" si="0">+L6-SUM(M6:AD6)</f>
        <v>0</v>
      </c>
      <c r="AG6" s="7"/>
      <c r="AH6" s="63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4.5">
      <c r="A7" s="251">
        <v>44841</v>
      </c>
      <c r="B7" s="260" t="s">
        <v>114</v>
      </c>
      <c r="C7" s="250">
        <v>15401</v>
      </c>
      <c r="D7" s="319">
        <v>137736714</v>
      </c>
      <c r="E7" s="233">
        <v>42</v>
      </c>
      <c r="F7" s="242">
        <v>44847</v>
      </c>
      <c r="G7" s="243"/>
      <c r="H7" s="244"/>
      <c r="I7" s="245"/>
      <c r="J7" s="245"/>
      <c r="K7" s="246"/>
      <c r="L7" s="247">
        <v>42</v>
      </c>
      <c r="M7" s="248"/>
      <c r="N7" s="245"/>
      <c r="O7" s="245"/>
      <c r="P7" s="245"/>
      <c r="Q7" s="245"/>
      <c r="R7" s="245"/>
      <c r="S7" s="245"/>
      <c r="T7" s="245"/>
      <c r="U7" s="245">
        <v>35</v>
      </c>
      <c r="V7" s="245"/>
      <c r="W7" s="245"/>
      <c r="X7" s="245"/>
      <c r="Y7" s="245"/>
      <c r="Z7" s="245"/>
      <c r="AA7" s="245"/>
      <c r="AB7" s="245"/>
      <c r="AC7" s="249"/>
      <c r="AD7" s="80">
        <v>7</v>
      </c>
      <c r="AE7" s="80" t="s">
        <v>115</v>
      </c>
      <c r="AF7" s="71">
        <f t="shared" si="0"/>
        <v>0</v>
      </c>
      <c r="AG7" s="7"/>
      <c r="AH7" s="63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ht="14.5">
      <c r="A8" s="230">
        <v>44852</v>
      </c>
      <c r="B8" s="320" t="s">
        <v>44</v>
      </c>
      <c r="C8" s="250">
        <v>5930</v>
      </c>
      <c r="D8" s="321">
        <v>814289926</v>
      </c>
      <c r="E8" s="322">
        <v>2019.6</v>
      </c>
      <c r="F8" s="242">
        <v>44855</v>
      </c>
      <c r="G8" s="243"/>
      <c r="H8" s="244"/>
      <c r="I8" s="245"/>
      <c r="J8" s="245"/>
      <c r="K8" s="246"/>
      <c r="L8" s="247">
        <v>252</v>
      </c>
      <c r="M8" s="248"/>
      <c r="N8" s="245"/>
      <c r="O8" s="245">
        <v>210</v>
      </c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9"/>
      <c r="AD8" s="323">
        <v>42</v>
      </c>
      <c r="AE8" s="80" t="s">
        <v>45</v>
      </c>
      <c r="AF8" s="71">
        <f t="shared" ref="AF8:AF11" si="1">+L8-SUM(M8:AE8)</f>
        <v>0</v>
      </c>
      <c r="AG8" s="7"/>
      <c r="AH8" s="63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4.5">
      <c r="A9" s="230">
        <v>44852</v>
      </c>
      <c r="B9" s="320" t="s">
        <v>44</v>
      </c>
      <c r="C9" s="250">
        <v>5958</v>
      </c>
      <c r="D9" s="321">
        <v>814289926</v>
      </c>
      <c r="E9" s="322">
        <v>2019.6</v>
      </c>
      <c r="F9" s="242">
        <v>44855</v>
      </c>
      <c r="G9" s="324"/>
      <c r="H9" s="325"/>
      <c r="I9" s="326"/>
      <c r="J9" s="326"/>
      <c r="K9" s="320"/>
      <c r="L9" s="327">
        <v>800.4</v>
      </c>
      <c r="M9" s="328"/>
      <c r="N9" s="326"/>
      <c r="O9" s="326">
        <v>667</v>
      </c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9"/>
      <c r="AD9" s="323">
        <v>133.4</v>
      </c>
      <c r="AE9" s="80" t="s">
        <v>146</v>
      </c>
      <c r="AF9" s="71">
        <f t="shared" si="1"/>
        <v>0</v>
      </c>
      <c r="AG9" s="7"/>
      <c r="AH9" s="63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14.5">
      <c r="A10" s="230">
        <v>44852</v>
      </c>
      <c r="B10" s="320" t="s">
        <v>44</v>
      </c>
      <c r="C10" s="250">
        <v>6043</v>
      </c>
      <c r="D10" s="321">
        <v>814289926</v>
      </c>
      <c r="E10" s="322">
        <v>2019.6</v>
      </c>
      <c r="F10" s="242">
        <v>44855</v>
      </c>
      <c r="G10" s="324"/>
      <c r="H10" s="325"/>
      <c r="I10" s="326"/>
      <c r="J10" s="326"/>
      <c r="K10" s="320"/>
      <c r="L10" s="327">
        <v>496.8</v>
      </c>
      <c r="M10" s="328"/>
      <c r="N10" s="326"/>
      <c r="O10" s="326">
        <v>414</v>
      </c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9"/>
      <c r="AD10" s="323">
        <v>82.8</v>
      </c>
      <c r="AE10" s="80" t="s">
        <v>147</v>
      </c>
      <c r="AF10" s="71">
        <f t="shared" si="1"/>
        <v>0</v>
      </c>
      <c r="AG10" s="7"/>
      <c r="AH10" s="63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14.5">
      <c r="A11" s="230">
        <v>44852</v>
      </c>
      <c r="B11" s="320" t="s">
        <v>44</v>
      </c>
      <c r="C11" s="330">
        <v>6014</v>
      </c>
      <c r="D11" s="321">
        <v>814289926</v>
      </c>
      <c r="E11" s="322">
        <v>2019.6</v>
      </c>
      <c r="F11" s="242">
        <v>44855</v>
      </c>
      <c r="G11" s="324"/>
      <c r="H11" s="325"/>
      <c r="I11" s="326"/>
      <c r="J11" s="326"/>
      <c r="K11" s="320"/>
      <c r="L11" s="327">
        <v>470.4</v>
      </c>
      <c r="M11" s="328"/>
      <c r="N11" s="326"/>
      <c r="O11" s="326">
        <v>392</v>
      </c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9"/>
      <c r="AD11" s="323">
        <v>78.400000000000006</v>
      </c>
      <c r="AE11" s="80" t="s">
        <v>148</v>
      </c>
      <c r="AF11" s="71">
        <f t="shared" si="1"/>
        <v>0</v>
      </c>
      <c r="AG11" s="7"/>
      <c r="AH11" s="63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4.5">
      <c r="A12" s="230">
        <v>44852</v>
      </c>
      <c r="B12" s="246" t="s">
        <v>48</v>
      </c>
      <c r="C12" s="250" t="s">
        <v>149</v>
      </c>
      <c r="D12" s="321">
        <v>477318542</v>
      </c>
      <c r="E12" s="322">
        <v>1862.4</v>
      </c>
      <c r="F12" s="242">
        <v>44855</v>
      </c>
      <c r="G12" s="324"/>
      <c r="H12" s="325"/>
      <c r="I12" s="326"/>
      <c r="J12" s="326"/>
      <c r="K12" s="320"/>
      <c r="L12" s="327">
        <v>1862.4</v>
      </c>
      <c r="M12" s="328">
        <v>1862.4</v>
      </c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9"/>
      <c r="AD12" s="323"/>
      <c r="AE12" s="80"/>
      <c r="AF12" s="71">
        <f t="shared" ref="AF12:AF52" si="2">+L12-SUM(M12:AD12)</f>
        <v>0</v>
      </c>
      <c r="AG12" s="7"/>
      <c r="AH12" s="92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 ht="14.5">
      <c r="A13" s="230">
        <v>44852</v>
      </c>
      <c r="B13" s="246" t="s">
        <v>52</v>
      </c>
      <c r="C13" s="250" t="s">
        <v>150</v>
      </c>
      <c r="D13" s="321">
        <v>482600098</v>
      </c>
      <c r="E13" s="322">
        <v>167.5</v>
      </c>
      <c r="F13" s="242">
        <v>44855</v>
      </c>
      <c r="G13" s="324"/>
      <c r="H13" s="325"/>
      <c r="I13" s="326"/>
      <c r="J13" s="326"/>
      <c r="K13" s="320"/>
      <c r="L13" s="327">
        <v>167.5</v>
      </c>
      <c r="M13" s="328"/>
      <c r="N13" s="326">
        <v>167.5</v>
      </c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9"/>
      <c r="AD13" s="323"/>
      <c r="AE13" s="80"/>
      <c r="AF13" s="71">
        <f t="shared" si="2"/>
        <v>0</v>
      </c>
      <c r="AG13" s="7"/>
      <c r="AH13" s="63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 ht="14.5">
      <c r="A14" s="230">
        <v>44852</v>
      </c>
      <c r="B14" s="246" t="s">
        <v>53</v>
      </c>
      <c r="C14" s="330" t="s">
        <v>149</v>
      </c>
      <c r="D14" s="321">
        <v>796396926</v>
      </c>
      <c r="E14" s="322">
        <v>68.44</v>
      </c>
      <c r="F14" s="242">
        <v>44855</v>
      </c>
      <c r="G14" s="324"/>
      <c r="H14" s="325"/>
      <c r="I14" s="326"/>
      <c r="J14" s="326"/>
      <c r="K14" s="320"/>
      <c r="L14" s="327">
        <v>68.44</v>
      </c>
      <c r="M14" s="328">
        <v>68.44</v>
      </c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9"/>
      <c r="AD14" s="323"/>
      <c r="AE14" s="80"/>
      <c r="AF14" s="71">
        <f t="shared" si="2"/>
        <v>0</v>
      </c>
      <c r="AG14" s="7"/>
      <c r="AH14" s="63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 ht="14.5">
      <c r="A15" s="230">
        <v>44852</v>
      </c>
      <c r="B15" s="331" t="s">
        <v>54</v>
      </c>
      <c r="C15" s="330" t="s">
        <v>149</v>
      </c>
      <c r="D15" s="321">
        <v>783593676</v>
      </c>
      <c r="E15" s="322">
        <v>345.88</v>
      </c>
      <c r="F15" s="242">
        <v>44855</v>
      </c>
      <c r="G15" s="324"/>
      <c r="H15" s="325"/>
      <c r="I15" s="326"/>
      <c r="J15" s="326"/>
      <c r="K15" s="320"/>
      <c r="L15" s="327">
        <v>691.76</v>
      </c>
      <c r="M15" s="328">
        <v>691.76</v>
      </c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9"/>
      <c r="AD15" s="323"/>
      <c r="AE15" s="80"/>
      <c r="AF15" s="71">
        <f t="shared" si="2"/>
        <v>0</v>
      </c>
      <c r="AG15" s="7"/>
      <c r="AH15" s="6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ht="14.5">
      <c r="A16" s="230">
        <v>44852</v>
      </c>
      <c r="B16" s="246" t="s">
        <v>151</v>
      </c>
      <c r="C16" s="250" t="s">
        <v>152</v>
      </c>
      <c r="D16" s="321" t="s">
        <v>153</v>
      </c>
      <c r="E16" s="322">
        <v>75</v>
      </c>
      <c r="F16" s="242">
        <v>44932</v>
      </c>
      <c r="G16" s="324"/>
      <c r="H16" s="325"/>
      <c r="I16" s="326"/>
      <c r="J16" s="326"/>
      <c r="K16" s="320"/>
      <c r="L16" s="332">
        <v>75</v>
      </c>
      <c r="M16" s="328"/>
      <c r="N16" s="326"/>
      <c r="O16" s="326"/>
      <c r="P16" s="326"/>
      <c r="Q16" s="326"/>
      <c r="R16" s="326"/>
      <c r="S16" s="326"/>
      <c r="T16" s="326"/>
      <c r="U16" s="326"/>
      <c r="V16" s="326">
        <v>75</v>
      </c>
      <c r="W16" s="326"/>
      <c r="X16" s="326"/>
      <c r="Y16" s="326"/>
      <c r="Z16" s="326"/>
      <c r="AA16" s="326"/>
      <c r="AB16" s="326"/>
      <c r="AC16" s="329"/>
      <c r="AD16" s="323"/>
      <c r="AE16" s="80"/>
      <c r="AF16" s="71">
        <f t="shared" si="2"/>
        <v>0</v>
      </c>
      <c r="AG16" s="7"/>
      <c r="AH16" s="326">
        <v>75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8" customHeight="1">
      <c r="A17" s="333">
        <v>44873</v>
      </c>
      <c r="B17" s="334" t="s">
        <v>154</v>
      </c>
      <c r="C17" s="335" t="s">
        <v>155</v>
      </c>
      <c r="D17" s="321" t="s">
        <v>156</v>
      </c>
      <c r="E17" s="322">
        <v>500</v>
      </c>
      <c r="F17" s="336" t="s">
        <v>157</v>
      </c>
      <c r="G17" s="337"/>
      <c r="H17" s="325"/>
      <c r="I17" s="326"/>
      <c r="J17" s="326">
        <v>500</v>
      </c>
      <c r="K17" s="320"/>
      <c r="L17" s="327"/>
      <c r="M17" s="328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9"/>
      <c r="AD17" s="323"/>
      <c r="AE17" s="80"/>
      <c r="AF17" s="71">
        <f t="shared" si="2"/>
        <v>0</v>
      </c>
      <c r="AG17" s="338"/>
      <c r="AH17" s="326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</row>
    <row r="18" spans="1:54" ht="14.5">
      <c r="A18" s="230">
        <v>44880</v>
      </c>
      <c r="B18" s="246" t="s">
        <v>44</v>
      </c>
      <c r="C18" s="330">
        <v>6066</v>
      </c>
      <c r="D18" s="321">
        <v>15067165</v>
      </c>
      <c r="E18" s="322">
        <f>2141.8+1381.8</f>
        <v>3523.6000000000004</v>
      </c>
      <c r="F18" s="242">
        <v>44883</v>
      </c>
      <c r="G18" s="324"/>
      <c r="H18" s="325"/>
      <c r="I18" s="326"/>
      <c r="J18" s="326"/>
      <c r="K18" s="320"/>
      <c r="L18" s="327">
        <v>1381.8</v>
      </c>
      <c r="M18" s="328"/>
      <c r="N18" s="326"/>
      <c r="O18" s="326">
        <v>1151.5</v>
      </c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9"/>
      <c r="AD18" s="323">
        <v>230.3</v>
      </c>
      <c r="AE18" s="80" t="s">
        <v>45</v>
      </c>
      <c r="AF18" s="71">
        <f t="shared" si="2"/>
        <v>0</v>
      </c>
      <c r="AG18" s="7"/>
      <c r="AH18" s="326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14.5">
      <c r="A19" s="230">
        <v>44880</v>
      </c>
      <c r="B19" s="246" t="s">
        <v>44</v>
      </c>
      <c r="C19" s="330">
        <v>7003</v>
      </c>
      <c r="D19" s="321">
        <v>15067165</v>
      </c>
      <c r="E19" s="322">
        <v>3523.6</v>
      </c>
      <c r="F19" s="242">
        <v>44883</v>
      </c>
      <c r="G19" s="324"/>
      <c r="H19" s="325"/>
      <c r="I19" s="326"/>
      <c r="J19" s="326"/>
      <c r="K19" s="320"/>
      <c r="L19" s="327">
        <v>2141.8000000000002</v>
      </c>
      <c r="M19" s="328"/>
      <c r="N19" s="326"/>
      <c r="O19" s="326">
        <v>1784.83</v>
      </c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9"/>
      <c r="AD19" s="323">
        <v>356.97</v>
      </c>
      <c r="AE19" s="80" t="s">
        <v>45</v>
      </c>
      <c r="AF19" s="71">
        <f t="shared" si="2"/>
        <v>0</v>
      </c>
      <c r="AG19" s="7"/>
      <c r="AH19" s="326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ht="14.5">
      <c r="A20" s="230">
        <v>44880</v>
      </c>
      <c r="B20" s="246" t="s">
        <v>158</v>
      </c>
      <c r="C20" s="330">
        <v>967</v>
      </c>
      <c r="D20" s="339">
        <v>203785434</v>
      </c>
      <c r="E20" s="322">
        <v>789.96</v>
      </c>
      <c r="F20" s="242">
        <v>44883</v>
      </c>
      <c r="G20" s="324"/>
      <c r="H20" s="325"/>
      <c r="I20" s="326"/>
      <c r="J20" s="326"/>
      <c r="K20" s="320"/>
      <c r="L20" s="327">
        <v>789.96</v>
      </c>
      <c r="M20" s="324"/>
      <c r="N20" s="328"/>
      <c r="O20" s="326">
        <v>658.3</v>
      </c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9"/>
      <c r="AD20" s="323">
        <v>131.66</v>
      </c>
      <c r="AE20" s="80" t="s">
        <v>159</v>
      </c>
      <c r="AF20" s="71">
        <f t="shared" si="2"/>
        <v>0</v>
      </c>
      <c r="AG20" s="7"/>
      <c r="AH20" s="326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ht="15.75" customHeight="1">
      <c r="A21" s="230">
        <v>44880</v>
      </c>
      <c r="B21" s="246" t="s">
        <v>48</v>
      </c>
      <c r="C21" s="335" t="s">
        <v>160</v>
      </c>
      <c r="D21" s="321">
        <v>500862260</v>
      </c>
      <c r="E21" s="322">
        <v>931.2</v>
      </c>
      <c r="F21" s="242">
        <v>44883</v>
      </c>
      <c r="G21" s="324"/>
      <c r="H21" s="325"/>
      <c r="I21" s="326"/>
      <c r="J21" s="326"/>
      <c r="K21" s="320"/>
      <c r="L21" s="327">
        <v>931.2</v>
      </c>
      <c r="M21" s="324">
        <v>931.2</v>
      </c>
      <c r="N21" s="328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9"/>
      <c r="AD21" s="323"/>
      <c r="AE21" s="80"/>
      <c r="AF21" s="71">
        <f t="shared" si="2"/>
        <v>0</v>
      </c>
      <c r="AG21" s="338"/>
      <c r="AH21" s="326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</row>
    <row r="22" spans="1:54" ht="15.75" customHeight="1">
      <c r="A22" s="230">
        <v>44880</v>
      </c>
      <c r="B22" s="246" t="s">
        <v>52</v>
      </c>
      <c r="C22" s="335" t="s">
        <v>160</v>
      </c>
      <c r="D22" s="321">
        <v>428654447</v>
      </c>
      <c r="E22" s="322">
        <v>52.5</v>
      </c>
      <c r="F22" s="242">
        <v>44883</v>
      </c>
      <c r="G22" s="324"/>
      <c r="H22" s="325"/>
      <c r="I22" s="326"/>
      <c r="J22" s="326"/>
      <c r="K22" s="320"/>
      <c r="L22" s="327">
        <v>52.5</v>
      </c>
      <c r="M22" s="328"/>
      <c r="N22" s="326">
        <v>52.5</v>
      </c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9"/>
      <c r="AD22" s="323"/>
      <c r="AE22" s="80"/>
      <c r="AF22" s="71">
        <f t="shared" si="2"/>
        <v>0</v>
      </c>
      <c r="AG22" s="338"/>
      <c r="AH22" s="326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</row>
    <row r="23" spans="1:54" ht="15.75" customHeight="1">
      <c r="A23" s="230">
        <v>44880</v>
      </c>
      <c r="B23" s="246" t="s">
        <v>53</v>
      </c>
      <c r="C23" s="335" t="s">
        <v>160</v>
      </c>
      <c r="D23" s="321">
        <v>758824733</v>
      </c>
      <c r="E23" s="322">
        <v>31.38</v>
      </c>
      <c r="F23" s="242">
        <v>44883</v>
      </c>
      <c r="G23" s="324"/>
      <c r="H23" s="325"/>
      <c r="I23" s="326"/>
      <c r="J23" s="326"/>
      <c r="K23" s="320"/>
      <c r="L23" s="327">
        <v>31.38</v>
      </c>
      <c r="M23" s="328">
        <v>31.38</v>
      </c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9"/>
      <c r="AD23" s="323"/>
      <c r="AE23" s="80"/>
      <c r="AF23" s="71">
        <f t="shared" si="2"/>
        <v>0</v>
      </c>
      <c r="AG23" s="338"/>
      <c r="AH23" s="326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</row>
    <row r="24" spans="1:54" ht="15.75" customHeight="1">
      <c r="A24" s="230">
        <v>44880</v>
      </c>
      <c r="B24" s="331" t="s">
        <v>54</v>
      </c>
      <c r="C24" s="335" t="s">
        <v>160</v>
      </c>
      <c r="D24" s="321">
        <v>42057806</v>
      </c>
      <c r="E24" s="322">
        <v>345.88</v>
      </c>
      <c r="F24" s="242">
        <v>44883</v>
      </c>
      <c r="G24" s="324"/>
      <c r="H24" s="325"/>
      <c r="I24" s="326"/>
      <c r="J24" s="326"/>
      <c r="K24" s="320"/>
      <c r="L24" s="327">
        <v>345.88</v>
      </c>
      <c r="M24" s="328">
        <v>345.88</v>
      </c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9"/>
      <c r="AD24" s="323"/>
      <c r="AE24" s="80"/>
      <c r="AF24" s="71">
        <f t="shared" si="2"/>
        <v>0</v>
      </c>
      <c r="AG24" s="338"/>
      <c r="AH24" s="326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</row>
    <row r="25" spans="1:54" ht="15.75" customHeight="1">
      <c r="A25" s="230">
        <v>44880</v>
      </c>
      <c r="B25" s="340" t="s">
        <v>161</v>
      </c>
      <c r="C25" s="335" t="s">
        <v>162</v>
      </c>
      <c r="D25" s="321">
        <v>271618548</v>
      </c>
      <c r="E25" s="322">
        <v>350</v>
      </c>
      <c r="F25" s="242">
        <v>44883</v>
      </c>
      <c r="G25" s="324"/>
      <c r="H25" s="325"/>
      <c r="I25" s="326"/>
      <c r="J25" s="326"/>
      <c r="K25" s="320"/>
      <c r="L25" s="327">
        <v>350</v>
      </c>
      <c r="M25" s="328"/>
      <c r="N25" s="326"/>
      <c r="O25" s="326"/>
      <c r="P25" s="326"/>
      <c r="Q25" s="326"/>
      <c r="R25" s="326"/>
      <c r="S25" s="326"/>
      <c r="T25" s="326"/>
      <c r="U25" s="326"/>
      <c r="V25" s="326">
        <v>291.67</v>
      </c>
      <c r="W25" s="326"/>
      <c r="X25" s="326"/>
      <c r="Y25" s="326"/>
      <c r="Z25" s="326"/>
      <c r="AA25" s="326"/>
      <c r="AB25" s="326"/>
      <c r="AC25" s="329"/>
      <c r="AD25" s="323">
        <v>58.33</v>
      </c>
      <c r="AE25" s="80" t="s">
        <v>163</v>
      </c>
      <c r="AF25" s="71">
        <f t="shared" si="2"/>
        <v>0</v>
      </c>
      <c r="AG25" s="338"/>
      <c r="AH25" s="326">
        <v>291.67</v>
      </c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</row>
    <row r="26" spans="1:54" ht="15.75" customHeight="1">
      <c r="A26" s="230">
        <v>44880</v>
      </c>
      <c r="B26" s="246" t="s">
        <v>151</v>
      </c>
      <c r="C26" s="250" t="s">
        <v>164</v>
      </c>
      <c r="D26" s="321" t="s">
        <v>165</v>
      </c>
      <c r="E26" s="322">
        <v>56</v>
      </c>
      <c r="F26" s="242">
        <v>44932</v>
      </c>
      <c r="G26" s="324"/>
      <c r="H26" s="325"/>
      <c r="I26" s="326"/>
      <c r="J26" s="326"/>
      <c r="K26" s="320"/>
      <c r="L26" s="332">
        <v>56</v>
      </c>
      <c r="M26" s="328"/>
      <c r="N26" s="326"/>
      <c r="O26" s="326"/>
      <c r="P26" s="326"/>
      <c r="Q26" s="326"/>
      <c r="R26" s="326"/>
      <c r="S26" s="326"/>
      <c r="T26" s="326"/>
      <c r="U26" s="326"/>
      <c r="V26" s="326">
        <v>56</v>
      </c>
      <c r="W26" s="326"/>
      <c r="X26" s="326"/>
      <c r="Y26" s="326"/>
      <c r="Z26" s="326"/>
      <c r="AA26" s="326"/>
      <c r="AB26" s="326"/>
      <c r="AC26" s="329"/>
      <c r="AD26" s="323"/>
      <c r="AE26" s="80"/>
      <c r="AF26" s="71">
        <f t="shared" si="2"/>
        <v>0</v>
      </c>
      <c r="AG26" s="338"/>
      <c r="AH26" s="326">
        <v>56</v>
      </c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</row>
    <row r="27" spans="1:54" ht="15.75" customHeight="1">
      <c r="A27" s="230">
        <v>44880</v>
      </c>
      <c r="B27" s="334" t="s">
        <v>64</v>
      </c>
      <c r="C27" s="330">
        <v>24689</v>
      </c>
      <c r="D27" s="321">
        <v>156420628</v>
      </c>
      <c r="E27" s="322">
        <v>110.52</v>
      </c>
      <c r="F27" s="242">
        <v>44883</v>
      </c>
      <c r="G27" s="324"/>
      <c r="H27" s="325"/>
      <c r="I27" s="326"/>
      <c r="J27" s="326"/>
      <c r="K27" s="320"/>
      <c r="L27" s="327">
        <v>110.52</v>
      </c>
      <c r="M27" s="328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>
        <v>92.1</v>
      </c>
      <c r="AB27" s="326"/>
      <c r="AC27" s="329"/>
      <c r="AD27" s="323">
        <v>18.420000000000002</v>
      </c>
      <c r="AE27" s="80" t="s">
        <v>65</v>
      </c>
      <c r="AF27" s="71">
        <f t="shared" si="2"/>
        <v>0</v>
      </c>
      <c r="AG27" s="338"/>
      <c r="AH27" s="326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</row>
    <row r="28" spans="1:54" ht="15.75" customHeight="1">
      <c r="A28" s="333">
        <v>44886</v>
      </c>
      <c r="B28" s="334" t="s">
        <v>166</v>
      </c>
      <c r="C28" s="335" t="s">
        <v>28</v>
      </c>
      <c r="D28" s="321" t="s">
        <v>167</v>
      </c>
      <c r="E28" s="322">
        <v>2364</v>
      </c>
      <c r="F28" s="336" t="s">
        <v>168</v>
      </c>
      <c r="G28" s="324"/>
      <c r="H28" s="325"/>
      <c r="I28" s="326"/>
      <c r="J28" s="326">
        <v>2364</v>
      </c>
      <c r="K28" s="320"/>
      <c r="L28" s="327"/>
      <c r="M28" s="328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9"/>
      <c r="AD28" s="323"/>
      <c r="AE28" s="80"/>
      <c r="AF28" s="71">
        <f t="shared" si="2"/>
        <v>0</v>
      </c>
      <c r="AG28" s="341"/>
      <c r="AH28" s="326"/>
      <c r="AI28" s="342"/>
      <c r="AJ28" s="343"/>
      <c r="AK28" s="343"/>
      <c r="AL28" s="343"/>
      <c r="AM28" s="344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</row>
    <row r="29" spans="1:54" ht="15.75" customHeight="1">
      <c r="A29" s="333">
        <v>44915</v>
      </c>
      <c r="B29" s="334" t="s">
        <v>169</v>
      </c>
      <c r="C29" s="345">
        <v>4579</v>
      </c>
      <c r="D29" s="346">
        <v>464217988</v>
      </c>
      <c r="E29" s="322">
        <v>300</v>
      </c>
      <c r="F29" s="242">
        <v>44917</v>
      </c>
      <c r="G29" s="337"/>
      <c r="H29" s="325"/>
      <c r="I29" s="326"/>
      <c r="J29" s="326"/>
      <c r="K29" s="320"/>
      <c r="L29" s="327">
        <v>300</v>
      </c>
      <c r="M29" s="328"/>
      <c r="N29" s="328"/>
      <c r="O29" s="328"/>
      <c r="P29" s="328"/>
      <c r="Q29" s="328"/>
      <c r="R29" s="328"/>
      <c r="S29" s="328"/>
      <c r="T29" s="328"/>
      <c r="U29" s="328"/>
      <c r="V29" s="328">
        <v>250</v>
      </c>
      <c r="W29" s="328"/>
      <c r="X29" s="328"/>
      <c r="Y29" s="328"/>
      <c r="Z29" s="326"/>
      <c r="AA29" s="326"/>
      <c r="AB29" s="326"/>
      <c r="AC29" s="329"/>
      <c r="AD29" s="323">
        <v>50</v>
      </c>
      <c r="AE29" s="80" t="s">
        <v>170</v>
      </c>
      <c r="AF29" s="71">
        <f t="shared" si="2"/>
        <v>0</v>
      </c>
      <c r="AG29" s="7"/>
      <c r="AH29" s="326">
        <v>250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ht="15.75" customHeight="1">
      <c r="A30" s="333">
        <v>44915</v>
      </c>
      <c r="B30" s="334" t="s">
        <v>44</v>
      </c>
      <c r="C30" s="330">
        <v>7078</v>
      </c>
      <c r="D30" s="346">
        <v>4137516</v>
      </c>
      <c r="E30" s="322">
        <v>1393.2</v>
      </c>
      <c r="F30" s="242">
        <v>44917</v>
      </c>
      <c r="G30" s="337"/>
      <c r="H30" s="325"/>
      <c r="I30" s="326"/>
      <c r="J30" s="326"/>
      <c r="K30" s="320"/>
      <c r="L30" s="327">
        <v>428.4</v>
      </c>
      <c r="M30" s="328"/>
      <c r="N30" s="328"/>
      <c r="O30" s="328">
        <v>357</v>
      </c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6"/>
      <c r="AA30" s="326"/>
      <c r="AB30" s="326"/>
      <c r="AC30" s="329"/>
      <c r="AD30" s="323">
        <v>71.400000000000006</v>
      </c>
      <c r="AE30" s="80" t="s">
        <v>45</v>
      </c>
      <c r="AF30" s="71">
        <f t="shared" si="2"/>
        <v>0</v>
      </c>
      <c r="AG30" s="7"/>
      <c r="AH30" s="326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 ht="15.75" customHeight="1">
      <c r="A31" s="333">
        <v>44915</v>
      </c>
      <c r="B31" s="334" t="s">
        <v>44</v>
      </c>
      <c r="C31" s="330">
        <v>7030</v>
      </c>
      <c r="D31" s="346">
        <v>4137516</v>
      </c>
      <c r="E31" s="322">
        <v>1393.2</v>
      </c>
      <c r="F31" s="242">
        <v>44917</v>
      </c>
      <c r="G31" s="337"/>
      <c r="H31" s="325"/>
      <c r="I31" s="326"/>
      <c r="J31" s="326"/>
      <c r="K31" s="320"/>
      <c r="L31" s="327">
        <v>386.4</v>
      </c>
      <c r="M31" s="328"/>
      <c r="N31" s="328"/>
      <c r="O31" s="328">
        <v>322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6"/>
      <c r="AA31" s="326"/>
      <c r="AB31" s="326"/>
      <c r="AC31" s="329"/>
      <c r="AD31" s="323">
        <v>64.400000000000006</v>
      </c>
      <c r="AE31" s="80" t="s">
        <v>45</v>
      </c>
      <c r="AF31" s="71">
        <f t="shared" si="2"/>
        <v>0</v>
      </c>
      <c r="AG31" s="7"/>
      <c r="AH31" s="326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ht="15.75" customHeight="1">
      <c r="A32" s="333">
        <v>44915</v>
      </c>
      <c r="B32" s="334" t="s">
        <v>44</v>
      </c>
      <c r="C32" s="330">
        <v>7108</v>
      </c>
      <c r="D32" s="346">
        <v>4137516</v>
      </c>
      <c r="E32" s="322">
        <v>1393.2</v>
      </c>
      <c r="F32" s="242">
        <v>44917</v>
      </c>
      <c r="G32" s="337"/>
      <c r="H32" s="325"/>
      <c r="I32" s="326"/>
      <c r="J32" s="326"/>
      <c r="K32" s="320"/>
      <c r="L32" s="327">
        <v>578.4</v>
      </c>
      <c r="M32" s="328"/>
      <c r="N32" s="328"/>
      <c r="O32" s="328">
        <v>482</v>
      </c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6"/>
      <c r="AA32" s="326"/>
      <c r="AB32" s="326"/>
      <c r="AC32" s="329"/>
      <c r="AD32" s="323">
        <v>96.4</v>
      </c>
      <c r="AE32" s="80" t="s">
        <v>45</v>
      </c>
      <c r="AF32" s="71">
        <f t="shared" si="2"/>
        <v>0</v>
      </c>
      <c r="AG32" s="7"/>
      <c r="AH32" s="326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ht="15.75" customHeight="1">
      <c r="A33" s="333">
        <v>44915</v>
      </c>
      <c r="B33" s="334" t="s">
        <v>171</v>
      </c>
      <c r="C33" s="330">
        <v>51640</v>
      </c>
      <c r="D33" s="346">
        <v>224656441</v>
      </c>
      <c r="E33" s="322">
        <v>772.8</v>
      </c>
      <c r="F33" s="242">
        <v>44917</v>
      </c>
      <c r="G33" s="337"/>
      <c r="H33" s="325"/>
      <c r="I33" s="326"/>
      <c r="J33" s="326"/>
      <c r="K33" s="320"/>
      <c r="L33" s="327">
        <v>772.8</v>
      </c>
      <c r="M33" s="328"/>
      <c r="N33" s="328"/>
      <c r="O33" s="328">
        <v>644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6"/>
      <c r="AA33" s="326"/>
      <c r="AB33" s="326"/>
      <c r="AC33" s="329"/>
      <c r="AD33" s="323">
        <v>128.80000000000001</v>
      </c>
      <c r="AE33" s="80" t="s">
        <v>43</v>
      </c>
      <c r="AF33" s="71">
        <f t="shared" si="2"/>
        <v>0</v>
      </c>
      <c r="AG33" s="7"/>
      <c r="AH33" s="326">
        <v>644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ht="15.75" customHeight="1">
      <c r="A34" s="333">
        <v>44915</v>
      </c>
      <c r="B34" s="320" t="s">
        <v>172</v>
      </c>
      <c r="C34" s="330" t="s">
        <v>173</v>
      </c>
      <c r="D34" s="346">
        <v>732275140</v>
      </c>
      <c r="E34" s="322">
        <v>385.15</v>
      </c>
      <c r="F34" s="242">
        <v>44917</v>
      </c>
      <c r="G34" s="337"/>
      <c r="H34" s="325"/>
      <c r="I34" s="326"/>
      <c r="J34" s="326"/>
      <c r="K34" s="320"/>
      <c r="L34" s="327">
        <v>385.15</v>
      </c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6">
        <v>385.15</v>
      </c>
      <c r="AA34" s="326"/>
      <c r="AB34" s="326"/>
      <c r="AC34" s="329"/>
      <c r="AD34" s="323"/>
      <c r="AE34" s="80"/>
      <c r="AF34" s="71">
        <f t="shared" si="2"/>
        <v>0</v>
      </c>
      <c r="AG34" s="7"/>
      <c r="AH34" s="326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ht="15.75" customHeight="1">
      <c r="A35" s="333">
        <v>44915</v>
      </c>
      <c r="B35" s="320" t="s">
        <v>174</v>
      </c>
      <c r="C35" s="330" t="s">
        <v>175</v>
      </c>
      <c r="D35" s="346">
        <v>675482456</v>
      </c>
      <c r="E35" s="322">
        <v>189.9</v>
      </c>
      <c r="F35" s="242">
        <v>44917</v>
      </c>
      <c r="G35" s="337"/>
      <c r="H35" s="325"/>
      <c r="I35" s="326"/>
      <c r="J35" s="326"/>
      <c r="K35" s="320"/>
      <c r="L35" s="327">
        <v>189.9</v>
      </c>
      <c r="M35" s="328"/>
      <c r="N35" s="328">
        <f>52.5+45</f>
        <v>97.5</v>
      </c>
      <c r="O35" s="328"/>
      <c r="P35" s="328"/>
      <c r="Q35" s="328"/>
      <c r="R35" s="328"/>
      <c r="S35" s="328"/>
      <c r="T35" s="328"/>
      <c r="U35" s="328"/>
      <c r="V35" s="328">
        <v>77</v>
      </c>
      <c r="W35" s="328"/>
      <c r="X35" s="328"/>
      <c r="Y35" s="328"/>
      <c r="Z35" s="326"/>
      <c r="AA35" s="326"/>
      <c r="AB35" s="326"/>
      <c r="AC35" s="329"/>
      <c r="AD35" s="323">
        <v>15.4</v>
      </c>
      <c r="AE35" s="80" t="s">
        <v>176</v>
      </c>
      <c r="AF35" s="71">
        <f t="shared" si="2"/>
        <v>0</v>
      </c>
      <c r="AG35" s="7"/>
      <c r="AH35" s="326">
        <v>112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ht="15.75" customHeight="1">
      <c r="A36" s="333">
        <v>44915</v>
      </c>
      <c r="B36" s="320" t="s">
        <v>177</v>
      </c>
      <c r="C36" s="330" t="s">
        <v>175</v>
      </c>
      <c r="D36" s="346">
        <v>578195504</v>
      </c>
      <c r="E36" s="322">
        <v>931.2</v>
      </c>
      <c r="F36" s="242">
        <v>44917</v>
      </c>
      <c r="G36" s="337"/>
      <c r="H36" s="325"/>
      <c r="I36" s="326"/>
      <c r="J36" s="326"/>
      <c r="K36" s="320"/>
      <c r="L36" s="327">
        <v>931.2</v>
      </c>
      <c r="M36" s="328">
        <v>931.2</v>
      </c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6"/>
      <c r="AA36" s="326"/>
      <c r="AB36" s="326"/>
      <c r="AC36" s="329"/>
      <c r="AD36" s="323"/>
      <c r="AE36" s="119"/>
      <c r="AF36" s="71">
        <f t="shared" si="2"/>
        <v>0</v>
      </c>
      <c r="AG36" s="7"/>
      <c r="AH36" s="326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ht="15.75" customHeight="1">
      <c r="A37" s="333">
        <v>44915</v>
      </c>
      <c r="B37" s="320" t="s">
        <v>53</v>
      </c>
      <c r="C37" s="330" t="s">
        <v>175</v>
      </c>
      <c r="D37" s="346">
        <v>136281199</v>
      </c>
      <c r="E37" s="322">
        <v>31.38</v>
      </c>
      <c r="F37" s="242">
        <v>44917</v>
      </c>
      <c r="G37" s="337"/>
      <c r="H37" s="325"/>
      <c r="I37" s="326"/>
      <c r="J37" s="326"/>
      <c r="K37" s="320"/>
      <c r="L37" s="327">
        <v>31.38</v>
      </c>
      <c r="M37" s="328">
        <v>31.38</v>
      </c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6"/>
      <c r="AA37" s="326"/>
      <c r="AB37" s="326"/>
      <c r="AC37" s="329"/>
      <c r="AD37" s="323"/>
      <c r="AE37" s="119"/>
      <c r="AF37" s="71">
        <f t="shared" si="2"/>
        <v>0</v>
      </c>
      <c r="AG37" s="7"/>
      <c r="AH37" s="326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ht="15.75" customHeight="1">
      <c r="A38" s="333">
        <v>44915</v>
      </c>
      <c r="B38" s="320" t="s">
        <v>54</v>
      </c>
      <c r="C38" s="330" t="s">
        <v>175</v>
      </c>
      <c r="D38" s="346">
        <v>434011787</v>
      </c>
      <c r="E38" s="322">
        <v>345.88</v>
      </c>
      <c r="F38" s="242">
        <v>44917</v>
      </c>
      <c r="G38" s="337"/>
      <c r="H38" s="325"/>
      <c r="I38" s="326"/>
      <c r="J38" s="326"/>
      <c r="K38" s="320"/>
      <c r="L38" s="327">
        <v>345.88</v>
      </c>
      <c r="M38" s="328">
        <v>345.88</v>
      </c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6"/>
      <c r="AA38" s="326"/>
      <c r="AB38" s="326"/>
      <c r="AC38" s="329"/>
      <c r="AD38" s="323"/>
      <c r="AE38" s="119"/>
      <c r="AF38" s="71">
        <f t="shared" si="2"/>
        <v>0</v>
      </c>
      <c r="AG38" s="7"/>
      <c r="AH38" s="326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ht="15.75" customHeight="1">
      <c r="A39" s="333">
        <v>44915</v>
      </c>
      <c r="B39" s="320" t="s">
        <v>178</v>
      </c>
      <c r="C39" s="330" t="s">
        <v>179</v>
      </c>
      <c r="D39" s="346" t="s">
        <v>179</v>
      </c>
      <c r="E39" s="322">
        <v>50</v>
      </c>
      <c r="F39" s="242">
        <v>44967</v>
      </c>
      <c r="G39" s="337"/>
      <c r="H39" s="325"/>
      <c r="I39" s="326"/>
      <c r="J39" s="326"/>
      <c r="K39" s="320"/>
      <c r="L39" s="332">
        <v>50</v>
      </c>
      <c r="M39" s="328"/>
      <c r="N39" s="328"/>
      <c r="O39" s="328"/>
      <c r="P39" s="328"/>
      <c r="Q39" s="328"/>
      <c r="R39" s="328"/>
      <c r="S39" s="328"/>
      <c r="T39" s="328"/>
      <c r="U39" s="328"/>
      <c r="V39" s="328">
        <v>50</v>
      </c>
      <c r="W39" s="328"/>
      <c r="X39" s="328"/>
      <c r="Y39" s="328"/>
      <c r="Z39" s="326"/>
      <c r="AA39" s="326"/>
      <c r="AB39" s="326"/>
      <c r="AC39" s="329"/>
      <c r="AD39" s="323"/>
      <c r="AE39" s="119"/>
      <c r="AF39" s="71">
        <f t="shared" si="2"/>
        <v>0</v>
      </c>
      <c r="AG39" s="7"/>
      <c r="AH39" s="326">
        <v>50</v>
      </c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ht="15.75" customHeight="1">
      <c r="A40" s="333">
        <v>44926</v>
      </c>
      <c r="B40" s="334" t="s">
        <v>180</v>
      </c>
      <c r="C40" s="347" t="s">
        <v>88</v>
      </c>
      <c r="D40" s="348" t="s">
        <v>88</v>
      </c>
      <c r="E40" s="349">
        <v>18</v>
      </c>
      <c r="F40" s="266">
        <v>44926</v>
      </c>
      <c r="G40" s="350"/>
      <c r="H40" s="351"/>
      <c r="I40" s="352"/>
      <c r="J40" s="352"/>
      <c r="K40" s="334"/>
      <c r="L40" s="353">
        <v>18</v>
      </c>
      <c r="M40" s="354"/>
      <c r="N40" s="354"/>
      <c r="O40" s="354"/>
      <c r="P40" s="354"/>
      <c r="Q40" s="354">
        <v>18</v>
      </c>
      <c r="R40" s="354"/>
      <c r="S40" s="354"/>
      <c r="T40" s="354"/>
      <c r="U40" s="354"/>
      <c r="V40" s="354"/>
      <c r="W40" s="354"/>
      <c r="X40" s="354"/>
      <c r="Y40" s="354"/>
      <c r="Z40" s="352"/>
      <c r="AA40" s="352"/>
      <c r="AB40" s="352"/>
      <c r="AC40" s="355"/>
      <c r="AD40" s="323"/>
      <c r="AE40" s="119"/>
      <c r="AF40" s="71">
        <f t="shared" si="2"/>
        <v>0</v>
      </c>
      <c r="AG40" s="7"/>
      <c r="AH40" s="6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ht="15.75" customHeight="1">
      <c r="A41" s="333"/>
      <c r="B41" s="334"/>
      <c r="C41" s="347"/>
      <c r="D41" s="348"/>
      <c r="E41" s="349"/>
      <c r="F41" s="266"/>
      <c r="G41" s="350"/>
      <c r="H41" s="351"/>
      <c r="I41" s="352"/>
      <c r="J41" s="352"/>
      <c r="K41" s="334"/>
      <c r="L41" s="353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2"/>
      <c r="AA41" s="352"/>
      <c r="AB41" s="352"/>
      <c r="AC41" s="355"/>
      <c r="AD41" s="323"/>
      <c r="AE41" s="119"/>
      <c r="AF41" s="71">
        <f t="shared" si="2"/>
        <v>0</v>
      </c>
      <c r="AG41" s="7"/>
      <c r="AH41" s="6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ht="15.75" customHeight="1">
      <c r="A42" s="333"/>
      <c r="B42" s="334"/>
      <c r="C42" s="347"/>
      <c r="D42" s="348"/>
      <c r="E42" s="349"/>
      <c r="F42" s="266"/>
      <c r="G42" s="350"/>
      <c r="H42" s="351"/>
      <c r="I42" s="352"/>
      <c r="J42" s="352"/>
      <c r="K42" s="334"/>
      <c r="L42" s="353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2"/>
      <c r="AA42" s="352"/>
      <c r="AB42" s="352"/>
      <c r="AC42" s="355"/>
      <c r="AD42" s="323"/>
      <c r="AE42" s="119"/>
      <c r="AF42" s="71">
        <f t="shared" si="2"/>
        <v>0</v>
      </c>
      <c r="AG42" s="7"/>
      <c r="AH42" s="6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ht="15.75" customHeight="1">
      <c r="A43" s="356"/>
      <c r="B43" s="334"/>
      <c r="C43" s="347"/>
      <c r="D43" s="348"/>
      <c r="E43" s="349"/>
      <c r="F43" s="266"/>
      <c r="G43" s="350"/>
      <c r="H43" s="351"/>
      <c r="I43" s="352"/>
      <c r="J43" s="352"/>
      <c r="K43" s="334"/>
      <c r="L43" s="353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2"/>
      <c r="AA43" s="352"/>
      <c r="AB43" s="352"/>
      <c r="AC43" s="355"/>
      <c r="AD43" s="323"/>
      <c r="AE43" s="80"/>
      <c r="AF43" s="71">
        <f t="shared" si="2"/>
        <v>0</v>
      </c>
      <c r="AG43" s="7"/>
      <c r="AH43" s="6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ht="15.75" customHeight="1">
      <c r="A44" s="356"/>
      <c r="B44" s="334"/>
      <c r="C44" s="347"/>
      <c r="D44" s="348"/>
      <c r="E44" s="349"/>
      <c r="F44" s="266"/>
      <c r="G44" s="350"/>
      <c r="H44" s="351"/>
      <c r="I44" s="352"/>
      <c r="J44" s="352"/>
      <c r="K44" s="334"/>
      <c r="L44" s="353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2"/>
      <c r="AA44" s="352"/>
      <c r="AB44" s="352"/>
      <c r="AC44" s="355"/>
      <c r="AD44" s="323"/>
      <c r="AE44" s="80"/>
      <c r="AF44" s="71">
        <f t="shared" si="2"/>
        <v>0</v>
      </c>
      <c r="AG44" s="7"/>
      <c r="AH44" s="6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ht="15.75" customHeight="1">
      <c r="A45" s="356"/>
      <c r="B45" s="334"/>
      <c r="C45" s="347"/>
      <c r="D45" s="348"/>
      <c r="E45" s="349"/>
      <c r="F45" s="266"/>
      <c r="G45" s="350"/>
      <c r="H45" s="351"/>
      <c r="I45" s="352"/>
      <c r="J45" s="352"/>
      <c r="K45" s="334"/>
      <c r="L45" s="353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2"/>
      <c r="AA45" s="352"/>
      <c r="AB45" s="352"/>
      <c r="AC45" s="355"/>
      <c r="AD45" s="323"/>
      <c r="AE45" s="80"/>
      <c r="AF45" s="71">
        <f t="shared" si="2"/>
        <v>0</v>
      </c>
      <c r="AG45" s="7"/>
      <c r="AH45" s="6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 ht="15.75" customHeight="1">
      <c r="A46" s="356"/>
      <c r="B46" s="334"/>
      <c r="C46" s="347"/>
      <c r="D46" s="348"/>
      <c r="E46" s="349"/>
      <c r="F46" s="266"/>
      <c r="G46" s="350"/>
      <c r="H46" s="351"/>
      <c r="I46" s="352"/>
      <c r="J46" s="352"/>
      <c r="K46" s="334"/>
      <c r="L46" s="353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2"/>
      <c r="AA46" s="352"/>
      <c r="AB46" s="352"/>
      <c r="AC46" s="355"/>
      <c r="AD46" s="323"/>
      <c r="AE46" s="80"/>
      <c r="AF46" s="71">
        <f t="shared" si="2"/>
        <v>0</v>
      </c>
      <c r="AG46" s="7"/>
      <c r="AH46" s="6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 ht="15.75" customHeight="1">
      <c r="A47" s="356"/>
      <c r="B47" s="334"/>
      <c r="C47" s="347"/>
      <c r="D47" s="348"/>
      <c r="E47" s="349"/>
      <c r="F47" s="266"/>
      <c r="G47" s="350"/>
      <c r="H47" s="351"/>
      <c r="I47" s="352"/>
      <c r="J47" s="352"/>
      <c r="K47" s="334"/>
      <c r="L47" s="353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2"/>
      <c r="AA47" s="352"/>
      <c r="AB47" s="352"/>
      <c r="AC47" s="355"/>
      <c r="AD47" s="323"/>
      <c r="AE47" s="80"/>
      <c r="AF47" s="71">
        <f t="shared" si="2"/>
        <v>0</v>
      </c>
      <c r="AG47" s="7"/>
      <c r="AH47" s="6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 ht="15.75" customHeight="1">
      <c r="A48" s="356"/>
      <c r="B48" s="334"/>
      <c r="C48" s="347"/>
      <c r="D48" s="348"/>
      <c r="E48" s="349"/>
      <c r="F48" s="266"/>
      <c r="G48" s="350"/>
      <c r="H48" s="351"/>
      <c r="I48" s="352"/>
      <c r="J48" s="352"/>
      <c r="K48" s="334"/>
      <c r="L48" s="353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2"/>
      <c r="AA48" s="352"/>
      <c r="AB48" s="352"/>
      <c r="AC48" s="355"/>
      <c r="AD48" s="323"/>
      <c r="AE48" s="80"/>
      <c r="AF48" s="71">
        <f t="shared" si="2"/>
        <v>0</v>
      </c>
      <c r="AG48" s="7"/>
      <c r="AH48" s="6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 ht="15.75" customHeight="1">
      <c r="A49" s="271">
        <v>43465</v>
      </c>
      <c r="B49" s="136" t="s">
        <v>181</v>
      </c>
      <c r="C49" s="272"/>
      <c r="D49" s="138"/>
      <c r="E49" s="357"/>
      <c r="F49" s="358"/>
      <c r="G49" s="145">
        <f t="shared" ref="G49:AD49" si="3">SUM(G5:G48)</f>
        <v>73315.520000000004</v>
      </c>
      <c r="H49" s="274">
        <f t="shared" si="3"/>
        <v>45405</v>
      </c>
      <c r="I49" s="143">
        <f t="shared" si="3"/>
        <v>0</v>
      </c>
      <c r="J49" s="143">
        <f t="shared" si="3"/>
        <v>5509</v>
      </c>
      <c r="K49" s="359">
        <f t="shared" si="3"/>
        <v>986.7</v>
      </c>
      <c r="L49" s="145">
        <f t="shared" si="3"/>
        <v>42767.729999999996</v>
      </c>
      <c r="M49" s="274">
        <f t="shared" si="3"/>
        <v>12121.689999999999</v>
      </c>
      <c r="N49" s="143">
        <f t="shared" si="3"/>
        <v>4759.82</v>
      </c>
      <c r="O49" s="143">
        <f t="shared" si="3"/>
        <v>13752.789999999999</v>
      </c>
      <c r="P49" s="143">
        <f t="shared" si="3"/>
        <v>260</v>
      </c>
      <c r="Q49" s="143">
        <f t="shared" si="3"/>
        <v>54</v>
      </c>
      <c r="R49" s="143">
        <f t="shared" si="3"/>
        <v>590</v>
      </c>
      <c r="S49" s="143">
        <f t="shared" si="3"/>
        <v>1294.97</v>
      </c>
      <c r="T49" s="143">
        <f t="shared" si="3"/>
        <v>1061.74</v>
      </c>
      <c r="U49" s="143">
        <f t="shared" si="3"/>
        <v>282</v>
      </c>
      <c r="V49" s="143">
        <f t="shared" si="3"/>
        <v>816.29</v>
      </c>
      <c r="W49" s="143">
        <f t="shared" si="3"/>
        <v>3000</v>
      </c>
      <c r="X49" s="143">
        <f t="shared" si="3"/>
        <v>0</v>
      </c>
      <c r="Y49" s="143">
        <f t="shared" si="3"/>
        <v>750</v>
      </c>
      <c r="Z49" s="143">
        <f t="shared" si="3"/>
        <v>385.15</v>
      </c>
      <c r="AA49" s="143">
        <f t="shared" si="3"/>
        <v>177.6</v>
      </c>
      <c r="AB49" s="143">
        <f t="shared" si="3"/>
        <v>0</v>
      </c>
      <c r="AC49" s="143">
        <f t="shared" si="3"/>
        <v>0</v>
      </c>
      <c r="AD49" s="147">
        <f t="shared" si="3"/>
        <v>3461.6800000000012</v>
      </c>
      <c r="AE49" s="147"/>
      <c r="AF49" s="71">
        <f t="shared" si="2"/>
        <v>0</v>
      </c>
      <c r="AG49" s="7"/>
      <c r="AH49" s="143">
        <f>SUM(AH5:AH48)</f>
        <v>4478.67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 ht="15.75" customHeight="1">
      <c r="A50" s="276">
        <v>43465</v>
      </c>
      <c r="B50" s="277" t="s">
        <v>182</v>
      </c>
      <c r="C50" s="278"/>
      <c r="D50" s="279"/>
      <c r="E50" s="360"/>
      <c r="F50" s="361"/>
      <c r="G50" s="281">
        <f t="shared" ref="G50:K50" si="4">SUM(G7:G41)</f>
        <v>0</v>
      </c>
      <c r="H50" s="152">
        <f t="shared" si="4"/>
        <v>0</v>
      </c>
      <c r="I50" s="153">
        <f t="shared" si="4"/>
        <v>0</v>
      </c>
      <c r="J50" s="153">
        <f t="shared" si="4"/>
        <v>2864</v>
      </c>
      <c r="K50" s="154">
        <f t="shared" si="4"/>
        <v>0</v>
      </c>
      <c r="L50" s="283">
        <f t="shared" ref="L50:AD50" si="5">SUM(L6:L48)</f>
        <v>15895.249999999995</v>
      </c>
      <c r="M50" s="153">
        <f t="shared" si="5"/>
        <v>5239.5200000000004</v>
      </c>
      <c r="N50" s="153">
        <f t="shared" si="5"/>
        <v>317.5</v>
      </c>
      <c r="O50" s="153">
        <f t="shared" si="5"/>
        <v>7082.63</v>
      </c>
      <c r="P50" s="153">
        <f t="shared" si="5"/>
        <v>0</v>
      </c>
      <c r="Q50" s="153">
        <f t="shared" si="5"/>
        <v>18</v>
      </c>
      <c r="R50" s="153">
        <f t="shared" si="5"/>
        <v>300</v>
      </c>
      <c r="S50" s="153">
        <f t="shared" si="5"/>
        <v>0</v>
      </c>
      <c r="T50" s="153">
        <f t="shared" si="5"/>
        <v>0</v>
      </c>
      <c r="U50" s="153">
        <f t="shared" si="5"/>
        <v>35</v>
      </c>
      <c r="V50" s="153">
        <f t="shared" si="5"/>
        <v>799.67000000000007</v>
      </c>
      <c r="W50" s="153">
        <f t="shared" si="5"/>
        <v>0</v>
      </c>
      <c r="X50" s="153">
        <f t="shared" si="5"/>
        <v>0</v>
      </c>
      <c r="Y50" s="153">
        <f t="shared" si="5"/>
        <v>0</v>
      </c>
      <c r="Z50" s="153">
        <f t="shared" si="5"/>
        <v>385.15</v>
      </c>
      <c r="AA50" s="153">
        <f t="shared" si="5"/>
        <v>92.1</v>
      </c>
      <c r="AB50" s="153">
        <f t="shared" si="5"/>
        <v>0</v>
      </c>
      <c r="AC50" s="153">
        <f t="shared" si="5"/>
        <v>0</v>
      </c>
      <c r="AD50" s="160">
        <f t="shared" si="5"/>
        <v>1625.6800000000005</v>
      </c>
      <c r="AE50" s="160"/>
      <c r="AF50" s="71">
        <f t="shared" si="2"/>
        <v>0</v>
      </c>
      <c r="AG50" s="7"/>
      <c r="AH50" s="157">
        <f>SUM(AH6:AH48)</f>
        <v>1478.67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ht="15.75" customHeight="1">
      <c r="A51" s="286">
        <v>43465</v>
      </c>
      <c r="B51" s="162" t="s">
        <v>92</v>
      </c>
      <c r="C51" s="287"/>
      <c r="D51" s="164" t="s">
        <v>93</v>
      </c>
      <c r="E51" s="362"/>
      <c r="F51" s="363"/>
      <c r="G51" s="167">
        <f t="shared" ref="G51:AD51" si="6">+G5+G50</f>
        <v>73315.520000000004</v>
      </c>
      <c r="H51" s="168">
        <f t="shared" si="6"/>
        <v>45405</v>
      </c>
      <c r="I51" s="169">
        <f t="shared" si="6"/>
        <v>0</v>
      </c>
      <c r="J51" s="169">
        <f t="shared" si="6"/>
        <v>5509</v>
      </c>
      <c r="K51" s="162">
        <f t="shared" si="6"/>
        <v>986.7</v>
      </c>
      <c r="L51" s="364">
        <f t="shared" si="6"/>
        <v>42767.729999999996</v>
      </c>
      <c r="M51" s="162">
        <f t="shared" si="6"/>
        <v>12121.69</v>
      </c>
      <c r="N51" s="162">
        <f t="shared" si="6"/>
        <v>4759.82</v>
      </c>
      <c r="O51" s="162">
        <f t="shared" si="6"/>
        <v>13752.79</v>
      </c>
      <c r="P51" s="162">
        <f t="shared" si="6"/>
        <v>260</v>
      </c>
      <c r="Q51" s="162">
        <f t="shared" si="6"/>
        <v>54</v>
      </c>
      <c r="R51" s="162">
        <f t="shared" si="6"/>
        <v>590</v>
      </c>
      <c r="S51" s="162">
        <f t="shared" si="6"/>
        <v>1294.97</v>
      </c>
      <c r="T51" s="162">
        <f t="shared" si="6"/>
        <v>1061.74</v>
      </c>
      <c r="U51" s="162">
        <f t="shared" si="6"/>
        <v>282</v>
      </c>
      <c r="V51" s="162">
        <f t="shared" si="6"/>
        <v>816.29000000000008</v>
      </c>
      <c r="W51" s="162">
        <f t="shared" si="6"/>
        <v>3000</v>
      </c>
      <c r="X51" s="162">
        <f t="shared" si="6"/>
        <v>0</v>
      </c>
      <c r="Y51" s="162">
        <f t="shared" si="6"/>
        <v>750</v>
      </c>
      <c r="Z51" s="169">
        <f t="shared" si="6"/>
        <v>385.15</v>
      </c>
      <c r="AA51" s="169">
        <f t="shared" si="6"/>
        <v>177.6</v>
      </c>
      <c r="AB51" s="169">
        <f t="shared" si="6"/>
        <v>0</v>
      </c>
      <c r="AC51" s="171">
        <f t="shared" si="6"/>
        <v>0</v>
      </c>
      <c r="AD51" s="172">
        <f t="shared" si="6"/>
        <v>3461.6800000000003</v>
      </c>
      <c r="AE51" s="172"/>
      <c r="AF51" s="71">
        <f t="shared" si="2"/>
        <v>0</v>
      </c>
      <c r="AG51" s="7"/>
      <c r="AH51" s="169">
        <f>+AH50+AH5</f>
        <v>4478.67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ht="15.75" customHeight="1">
      <c r="A52" s="290"/>
      <c r="B52" s="183"/>
      <c r="C52" s="291"/>
      <c r="D52" s="185"/>
      <c r="E52" s="365"/>
      <c r="F52" s="366"/>
      <c r="G52" s="183">
        <f t="shared" ref="G52:S52" si="7">+G49-G51</f>
        <v>0</v>
      </c>
      <c r="H52" s="183">
        <f t="shared" si="7"/>
        <v>0</v>
      </c>
      <c r="I52" s="183">
        <f t="shared" si="7"/>
        <v>0</v>
      </c>
      <c r="J52" s="183">
        <f t="shared" si="7"/>
        <v>0</v>
      </c>
      <c r="K52" s="183">
        <f t="shared" si="7"/>
        <v>0</v>
      </c>
      <c r="L52" s="183">
        <f t="shared" si="7"/>
        <v>0</v>
      </c>
      <c r="M52" s="183">
        <f t="shared" si="7"/>
        <v>0</v>
      </c>
      <c r="N52" s="183">
        <f t="shared" si="7"/>
        <v>0</v>
      </c>
      <c r="O52" s="183">
        <f t="shared" si="7"/>
        <v>0</v>
      </c>
      <c r="P52" s="183">
        <f t="shared" si="7"/>
        <v>0</v>
      </c>
      <c r="Q52" s="183">
        <f t="shared" si="7"/>
        <v>0</v>
      </c>
      <c r="R52" s="183">
        <f t="shared" si="7"/>
        <v>0</v>
      </c>
      <c r="S52" s="183">
        <f t="shared" si="7"/>
        <v>0</v>
      </c>
      <c r="T52" s="183"/>
      <c r="U52" s="183"/>
      <c r="V52" s="183">
        <f t="shared" ref="V52:AD52" si="8">+V49-V51</f>
        <v>0</v>
      </c>
      <c r="W52" s="183">
        <f t="shared" si="8"/>
        <v>0</v>
      </c>
      <c r="X52" s="183">
        <f t="shared" si="8"/>
        <v>0</v>
      </c>
      <c r="Y52" s="183">
        <f t="shared" si="8"/>
        <v>0</v>
      </c>
      <c r="Z52" s="183">
        <f t="shared" si="8"/>
        <v>0</v>
      </c>
      <c r="AA52" s="183">
        <f t="shared" si="8"/>
        <v>0</v>
      </c>
      <c r="AB52" s="183">
        <f t="shared" si="8"/>
        <v>0</v>
      </c>
      <c r="AC52" s="183">
        <f t="shared" si="8"/>
        <v>0</v>
      </c>
      <c r="AD52" s="183">
        <f t="shared" si="8"/>
        <v>0</v>
      </c>
      <c r="AE52" s="8"/>
      <c r="AF52" s="71">
        <f t="shared" si="2"/>
        <v>0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4" ht="15.75" customHeight="1">
      <c r="A53" s="210"/>
      <c r="B53" s="180"/>
      <c r="C53" s="294"/>
      <c r="D53" s="296"/>
      <c r="E53" s="367"/>
      <c r="F53" s="180"/>
      <c r="G53" s="183" t="s">
        <v>132</v>
      </c>
      <c r="H53" s="297">
        <f>SUM(H51:K51)</f>
        <v>51900.7</v>
      </c>
      <c r="I53" s="183"/>
      <c r="J53" s="183"/>
      <c r="K53" s="183"/>
      <c r="L53" s="183" t="s">
        <v>183</v>
      </c>
      <c r="M53" s="368">
        <f>SUM(M51:AD51)</f>
        <v>42767.73</v>
      </c>
      <c r="N53" s="183">
        <f>+L51-M53</f>
        <v>0</v>
      </c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7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</row>
    <row r="54" spans="1:54" ht="15.75" customHeight="1">
      <c r="A54" s="290"/>
      <c r="B54" s="190"/>
      <c r="C54" s="298"/>
      <c r="D54" s="185"/>
      <c r="E54" s="365"/>
      <c r="F54" s="366"/>
      <c r="G54" s="183"/>
      <c r="H54" s="71"/>
      <c r="I54" s="71"/>
      <c r="J54" s="71"/>
      <c r="K54" s="71"/>
      <c r="L54" s="183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ht="15.75" customHeight="1">
      <c r="A55" s="290"/>
      <c r="B55" s="71"/>
      <c r="C55" s="298"/>
      <c r="D55" s="183" t="s">
        <v>184</v>
      </c>
      <c r="E55" s="365"/>
      <c r="F55" s="366"/>
      <c r="G55" s="297">
        <f>'Apr - Jun 2022'!G53</f>
        <v>34928.769999999997</v>
      </c>
      <c r="H55" s="71"/>
      <c r="I55" s="71" t="s">
        <v>185</v>
      </c>
      <c r="J55" s="199"/>
      <c r="K55" s="71"/>
      <c r="L55" s="303">
        <v>44242.74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ht="15.75" customHeight="1">
      <c r="A56" s="290"/>
      <c r="B56" s="71"/>
      <c r="C56" s="298"/>
      <c r="D56" s="190" t="s">
        <v>186</v>
      </c>
      <c r="E56" s="365"/>
      <c r="F56" s="366"/>
      <c r="G56" s="304">
        <f>H53</f>
        <v>51900.7</v>
      </c>
      <c r="H56" s="71"/>
      <c r="I56" s="211" t="s">
        <v>99</v>
      </c>
      <c r="J56" s="199"/>
      <c r="K56" s="71"/>
      <c r="L56" s="306">
        <v>0</v>
      </c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ht="15.75" customHeight="1">
      <c r="A57" s="209"/>
      <c r="B57" s="71"/>
      <c r="C57" s="298"/>
      <c r="D57" s="190"/>
      <c r="E57" s="314"/>
      <c r="F57" s="7"/>
      <c r="G57" s="307">
        <f>SUM(G55:G56)</f>
        <v>86829.47</v>
      </c>
      <c r="H57" s="71"/>
      <c r="I57" s="211"/>
      <c r="J57" s="199"/>
      <c r="K57" s="71"/>
      <c r="L57" s="307">
        <f>SUM(L55:L56)</f>
        <v>44242.74</v>
      </c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ht="15.75" customHeight="1">
      <c r="A58" s="209"/>
      <c r="B58" s="71"/>
      <c r="C58" s="298"/>
      <c r="D58" s="190" t="s">
        <v>187</v>
      </c>
      <c r="E58" s="314"/>
      <c r="F58" s="7"/>
      <c r="G58" s="308">
        <f>L49</f>
        <v>42767.729999999996</v>
      </c>
      <c r="H58" s="71"/>
      <c r="I58" s="71" t="s">
        <v>101</v>
      </c>
      <c r="J58" s="71"/>
      <c r="K58" s="71"/>
      <c r="L58" s="308">
        <v>181</v>
      </c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ht="15.75" customHeight="1">
      <c r="A59" s="209"/>
      <c r="B59" s="71"/>
      <c r="C59" s="298"/>
      <c r="D59" s="183" t="s">
        <v>188</v>
      </c>
      <c r="E59" s="314"/>
      <c r="F59" s="7"/>
      <c r="G59" s="310">
        <f>G57-G58</f>
        <v>44061.740000000005</v>
      </c>
      <c r="H59" s="71"/>
      <c r="I59" s="71"/>
      <c r="J59" s="71"/>
      <c r="K59" s="71"/>
      <c r="L59" s="310">
        <f>L57-L58</f>
        <v>44061.74</v>
      </c>
      <c r="M59" s="311" t="s">
        <v>189</v>
      </c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ht="15.75" customHeight="1">
      <c r="A60" s="209"/>
      <c r="B60" s="190"/>
      <c r="C60" s="298"/>
      <c r="D60" s="199"/>
      <c r="E60" s="314"/>
      <c r="F60" s="7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ht="15.75" customHeight="1">
      <c r="A61" s="209"/>
      <c r="B61" s="71"/>
      <c r="C61" s="211"/>
      <c r="D61" s="199"/>
      <c r="E61" s="314"/>
      <c r="F61" s="7"/>
      <c r="G61" s="71"/>
      <c r="H61" s="71"/>
      <c r="I61" s="71"/>
      <c r="J61" s="71"/>
      <c r="K61" s="71"/>
      <c r="L61" s="369">
        <f>L59-G59</f>
        <v>0</v>
      </c>
      <c r="M61" s="71" t="s">
        <v>105</v>
      </c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ht="15.75" customHeight="1">
      <c r="A62" s="209"/>
      <c r="B62" s="71"/>
      <c r="C62" s="211"/>
      <c r="D62" s="199"/>
      <c r="E62" s="314"/>
      <c r="F62" s="7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ht="15.75" customHeight="1">
      <c r="A63" s="209"/>
      <c r="B63" s="71"/>
      <c r="C63" s="211"/>
      <c r="D63" s="199"/>
      <c r="E63" s="314"/>
      <c r="F63" s="7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ht="15.75" customHeight="1">
      <c r="A64" s="209"/>
      <c r="B64" s="71"/>
      <c r="C64" s="211"/>
      <c r="D64" s="199"/>
      <c r="E64" s="314"/>
      <c r="F64" s="7"/>
      <c r="G64" s="71"/>
      <c r="H64" s="71"/>
      <c r="I64" s="71"/>
      <c r="J64" s="71"/>
      <c r="K64" s="71"/>
      <c r="L64" s="71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71"/>
      <c r="AE64" s="180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ht="15.75" customHeight="1">
      <c r="A65" s="209"/>
      <c r="B65" s="71"/>
      <c r="C65" s="211"/>
      <c r="D65" s="199"/>
      <c r="E65" s="314"/>
      <c r="F65" s="7"/>
      <c r="G65" s="71"/>
      <c r="H65" s="71"/>
      <c r="I65" s="71"/>
      <c r="J65" s="71"/>
      <c r="K65" s="71"/>
      <c r="L65" s="71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71"/>
      <c r="AE65" s="7"/>
      <c r="AF65" s="371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ht="15.75" customHeight="1">
      <c r="A66" s="209"/>
      <c r="B66" s="71"/>
      <c r="C66" s="211"/>
      <c r="D66" s="199"/>
      <c r="E66" s="314"/>
      <c r="F66" s="7"/>
      <c r="G66" s="71"/>
      <c r="H66" s="71"/>
      <c r="I66" s="71"/>
      <c r="J66" s="71"/>
      <c r="K66" s="71"/>
      <c r="L66" s="71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71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4" ht="15.75" customHeight="1">
      <c r="A67" s="209"/>
      <c r="B67" s="71"/>
      <c r="C67" s="211"/>
      <c r="D67" s="199"/>
      <c r="E67" s="314"/>
      <c r="F67" s="7"/>
      <c r="G67" s="71"/>
      <c r="H67" s="71"/>
      <c r="I67" s="71"/>
      <c r="J67" s="71"/>
      <c r="K67" s="71"/>
      <c r="L67" s="71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71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4" ht="15.75" customHeight="1">
      <c r="A68" s="209"/>
      <c r="B68" s="71"/>
      <c r="C68" s="211"/>
      <c r="D68" s="199"/>
      <c r="E68" s="314"/>
      <c r="F68" s="7"/>
      <c r="G68" s="71"/>
      <c r="H68" s="71"/>
      <c r="I68" s="71"/>
      <c r="J68" s="71"/>
      <c r="K68" s="71"/>
      <c r="L68" s="71"/>
      <c r="M68" s="370"/>
      <c r="N68" s="370"/>
      <c r="O68" s="370"/>
      <c r="P68" s="370"/>
      <c r="Q68" s="370"/>
      <c r="R68" s="370"/>
      <c r="S68" s="370"/>
      <c r="T68" s="370"/>
      <c r="U68" s="370"/>
      <c r="V68" s="370"/>
      <c r="W68" s="370"/>
      <c r="X68" s="370"/>
      <c r="Y68" s="370"/>
      <c r="Z68" s="370"/>
      <c r="AA68" s="370"/>
      <c r="AB68" s="370"/>
      <c r="AC68" s="370"/>
      <c r="AD68" s="71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4" ht="15.75" customHeight="1">
      <c r="A69" s="209"/>
      <c r="B69" s="71"/>
      <c r="C69" s="211"/>
      <c r="D69" s="199"/>
      <c r="E69" s="314"/>
      <c r="F69" s="7"/>
      <c r="G69" s="71"/>
      <c r="H69" s="71"/>
      <c r="I69" s="71"/>
      <c r="J69" s="71"/>
      <c r="K69" s="71"/>
      <c r="L69" s="71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370"/>
      <c r="AC69" s="370"/>
      <c r="AD69" s="71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ht="15.75" customHeight="1">
      <c r="A70" s="209"/>
      <c r="B70" s="71"/>
      <c r="C70" s="211"/>
      <c r="D70" s="199"/>
      <c r="E70" s="314"/>
      <c r="F70" s="7"/>
      <c r="G70" s="71"/>
      <c r="H70" s="71"/>
      <c r="I70" s="71"/>
      <c r="J70" s="71"/>
      <c r="K70" s="71"/>
      <c r="L70" s="71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71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ht="15.75" customHeight="1">
      <c r="A71" s="209"/>
      <c r="B71" s="71"/>
      <c r="C71" s="211"/>
      <c r="D71" s="199"/>
      <c r="E71" s="314"/>
      <c r="F71" s="7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ht="15.75" customHeight="1">
      <c r="A72" s="209"/>
      <c r="B72" s="71"/>
      <c r="C72" s="211"/>
      <c r="D72" s="199"/>
      <c r="E72" s="314"/>
      <c r="F72" s="7"/>
      <c r="G72" s="71"/>
      <c r="H72" s="71"/>
      <c r="I72" s="71"/>
      <c r="J72" s="71"/>
      <c r="K72" s="71"/>
      <c r="L72" s="371"/>
      <c r="M72" s="371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71"/>
      <c r="AD72" s="71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ht="15.75" customHeight="1">
      <c r="A73" s="209"/>
      <c r="B73" s="71"/>
      <c r="C73" s="211"/>
      <c r="D73" s="199"/>
      <c r="E73" s="314"/>
      <c r="F73" s="7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ht="15.75" customHeight="1">
      <c r="A74" s="209"/>
      <c r="B74" s="71"/>
      <c r="C74" s="211"/>
      <c r="D74" s="199"/>
      <c r="E74" s="314"/>
      <c r="F74" s="7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ht="15.75" customHeight="1">
      <c r="A75" s="209"/>
      <c r="B75" s="71"/>
      <c r="C75" s="211"/>
      <c r="D75" s="199"/>
      <c r="E75" s="314"/>
      <c r="F75" s="7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370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1:54" ht="15.75" customHeight="1">
      <c r="A76" s="209"/>
      <c r="B76" s="71"/>
      <c r="C76" s="211"/>
      <c r="D76" s="199"/>
      <c r="E76" s="314"/>
      <c r="F76" s="7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370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1:54" ht="15.75" customHeight="1">
      <c r="A77" s="209"/>
      <c r="B77" s="71"/>
      <c r="C77" s="211"/>
      <c r="D77" s="199"/>
      <c r="E77" s="314"/>
      <c r="F77" s="7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1:54" ht="15.75" customHeight="1">
      <c r="A78" s="209"/>
      <c r="B78" s="71"/>
      <c r="C78" s="211"/>
      <c r="D78" s="199"/>
      <c r="E78" s="314"/>
      <c r="F78" s="7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1:54" ht="15.75" customHeight="1">
      <c r="A79" s="209"/>
      <c r="B79" s="71"/>
      <c r="C79" s="211"/>
      <c r="D79" s="199"/>
      <c r="E79" s="314"/>
      <c r="F79" s="7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 ht="15.75" customHeight="1">
      <c r="A80" s="209"/>
      <c r="B80" s="71"/>
      <c r="C80" s="211"/>
      <c r="D80" s="199"/>
      <c r="E80" s="314"/>
      <c r="F80" s="7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 ht="15.75" customHeight="1">
      <c r="A81" s="209"/>
      <c r="B81" s="71"/>
      <c r="C81" s="211"/>
      <c r="D81" s="199"/>
      <c r="E81" s="314"/>
      <c r="F81" s="7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 ht="15.75" customHeight="1">
      <c r="A82" s="209"/>
      <c r="B82" s="71"/>
      <c r="C82" s="211"/>
      <c r="D82" s="199"/>
      <c r="E82" s="314"/>
      <c r="F82" s="7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 ht="15.75" customHeight="1">
      <c r="A83" s="209"/>
      <c r="B83" s="71"/>
      <c r="C83" s="211"/>
      <c r="D83" s="199"/>
      <c r="E83" s="314"/>
      <c r="F83" s="7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:54" ht="15.75" customHeight="1">
      <c r="A84" s="209"/>
      <c r="B84" s="71"/>
      <c r="C84" s="211"/>
      <c r="D84" s="199"/>
      <c r="E84" s="314"/>
      <c r="F84" s="7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1:54" ht="15.75" customHeight="1">
      <c r="A85" s="209"/>
      <c r="B85" s="71"/>
      <c r="C85" s="211"/>
      <c r="D85" s="199"/>
      <c r="E85" s="314"/>
      <c r="F85" s="7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1:54" ht="15.75" customHeight="1">
      <c r="A86" s="209"/>
      <c r="B86" s="71"/>
      <c r="C86" s="211"/>
      <c r="D86" s="199"/>
      <c r="E86" s="314"/>
      <c r="F86" s="7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1:54" ht="15.75" customHeight="1">
      <c r="A87" s="209"/>
      <c r="B87" s="71"/>
      <c r="C87" s="211"/>
      <c r="D87" s="199"/>
      <c r="E87" s="314"/>
      <c r="F87" s="7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1:54" ht="15.75" customHeight="1">
      <c r="A88" s="209"/>
      <c r="B88" s="71"/>
      <c r="C88" s="211"/>
      <c r="D88" s="199"/>
      <c r="E88" s="314"/>
      <c r="F88" s="7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1:54" ht="15.75" customHeight="1">
      <c r="A89" s="209"/>
      <c r="B89" s="71"/>
      <c r="C89" s="211"/>
      <c r="D89" s="199"/>
      <c r="E89" s="314"/>
      <c r="F89" s="7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1:54" ht="15.75" customHeight="1">
      <c r="A90" s="209"/>
      <c r="B90" s="71"/>
      <c r="C90" s="211"/>
      <c r="D90" s="199"/>
      <c r="E90" s="314"/>
      <c r="F90" s="7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:54" ht="15.75" customHeight="1">
      <c r="A91" s="209"/>
      <c r="B91" s="71"/>
      <c r="C91" s="211"/>
      <c r="D91" s="199"/>
      <c r="E91" s="314"/>
      <c r="F91" s="7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:54" ht="15.75" customHeight="1">
      <c r="A92" s="209"/>
      <c r="B92" s="71"/>
      <c r="C92" s="211"/>
      <c r="D92" s="199"/>
      <c r="E92" s="314"/>
      <c r="F92" s="7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:54" ht="15.75" customHeight="1">
      <c r="A93" s="209"/>
      <c r="B93" s="71"/>
      <c r="C93" s="211"/>
      <c r="D93" s="199"/>
      <c r="E93" s="314"/>
      <c r="F93" s="7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:54" ht="15.75" customHeight="1">
      <c r="A94" s="209"/>
      <c r="B94" s="71"/>
      <c r="C94" s="211"/>
      <c r="D94" s="199"/>
      <c r="E94" s="314"/>
      <c r="F94" s="7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:54" ht="15.75" customHeight="1">
      <c r="A95" s="209"/>
      <c r="B95" s="71"/>
      <c r="C95" s="211"/>
      <c r="D95" s="199"/>
      <c r="E95" s="314"/>
      <c r="F95" s="7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1:54" ht="15.75" customHeight="1">
      <c r="A96" s="209"/>
      <c r="B96" s="71"/>
      <c r="C96" s="211"/>
      <c r="D96" s="199"/>
      <c r="E96" s="314"/>
      <c r="F96" s="7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1:54" ht="15.75" customHeight="1">
      <c r="A97" s="209"/>
      <c r="B97" s="71"/>
      <c r="C97" s="211"/>
      <c r="D97" s="199"/>
      <c r="E97" s="314"/>
      <c r="F97" s="7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4" ht="15.75" customHeight="1">
      <c r="A98" s="209"/>
      <c r="B98" s="71"/>
      <c r="C98" s="211"/>
      <c r="D98" s="199"/>
      <c r="E98" s="314"/>
      <c r="F98" s="7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4" ht="15.75" customHeight="1">
      <c r="A99" s="209"/>
      <c r="B99" s="71"/>
      <c r="C99" s="211"/>
      <c r="D99" s="199"/>
      <c r="E99" s="314"/>
      <c r="F99" s="7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1:54" ht="15.75" customHeight="1">
      <c r="A100" s="209"/>
      <c r="B100" s="71"/>
      <c r="C100" s="211"/>
      <c r="D100" s="199"/>
      <c r="E100" s="314"/>
      <c r="F100" s="7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1:54" ht="15.75" customHeight="1">
      <c r="A101" s="209"/>
      <c r="B101" s="71"/>
      <c r="C101" s="211"/>
      <c r="D101" s="199"/>
      <c r="E101" s="314"/>
      <c r="F101" s="7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1:54" ht="15.75" customHeight="1">
      <c r="A102" s="209"/>
      <c r="B102" s="71"/>
      <c r="C102" s="211"/>
      <c r="D102" s="199"/>
      <c r="E102" s="314"/>
      <c r="F102" s="7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</row>
    <row r="103" spans="1:54" ht="15.75" customHeight="1">
      <c r="A103" s="209"/>
      <c r="B103" s="71"/>
      <c r="C103" s="211"/>
      <c r="D103" s="199"/>
      <c r="E103" s="314"/>
      <c r="F103" s="7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</row>
    <row r="104" spans="1:54" ht="15.75" customHeight="1">
      <c r="A104" s="209"/>
      <c r="B104" s="71"/>
      <c r="C104" s="211"/>
      <c r="D104" s="199"/>
      <c r="E104" s="314"/>
      <c r="F104" s="7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</row>
    <row r="105" spans="1:54" ht="15.75" customHeight="1">
      <c r="A105" s="209"/>
      <c r="B105" s="71"/>
      <c r="C105" s="211"/>
      <c r="D105" s="199"/>
      <c r="E105" s="314"/>
      <c r="F105" s="7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</row>
    <row r="106" spans="1:54" ht="15.75" customHeight="1">
      <c r="A106" s="209"/>
      <c r="B106" s="71"/>
      <c r="C106" s="211"/>
      <c r="D106" s="199"/>
      <c r="E106" s="314"/>
      <c r="F106" s="7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</row>
    <row r="107" spans="1:54" ht="15.75" customHeight="1">
      <c r="A107" s="209"/>
      <c r="B107" s="71"/>
      <c r="C107" s="211"/>
      <c r="D107" s="199"/>
      <c r="E107" s="314"/>
      <c r="F107" s="7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</row>
    <row r="108" spans="1:54" ht="15.75" customHeight="1">
      <c r="A108" s="209"/>
      <c r="B108" s="71"/>
      <c r="C108" s="211"/>
      <c r="D108" s="199"/>
      <c r="E108" s="314"/>
      <c r="F108" s="7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</row>
    <row r="109" spans="1:54" ht="15.75" customHeight="1">
      <c r="A109" s="209"/>
      <c r="B109" s="71"/>
      <c r="C109" s="211"/>
      <c r="D109" s="199"/>
      <c r="E109" s="314"/>
      <c r="F109" s="7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</row>
    <row r="110" spans="1:54" ht="15.75" customHeight="1">
      <c r="A110" s="209"/>
      <c r="B110" s="71"/>
      <c r="C110" s="211"/>
      <c r="D110" s="199"/>
      <c r="E110" s="314"/>
      <c r="F110" s="7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</row>
    <row r="111" spans="1:54" ht="15.75" customHeight="1">
      <c r="A111" s="209"/>
      <c r="B111" s="71"/>
      <c r="C111" s="211"/>
      <c r="D111" s="199"/>
      <c r="E111" s="314"/>
      <c r="F111" s="7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</row>
    <row r="112" spans="1:54" ht="15.75" customHeight="1">
      <c r="A112" s="209"/>
      <c r="B112" s="71"/>
      <c r="C112" s="211"/>
      <c r="D112" s="199"/>
      <c r="E112" s="314"/>
      <c r="F112" s="7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</row>
    <row r="113" spans="1:54" ht="15.75" customHeight="1">
      <c r="A113" s="209"/>
      <c r="B113" s="71"/>
      <c r="C113" s="211"/>
      <c r="D113" s="199"/>
      <c r="E113" s="314"/>
      <c r="F113" s="7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</row>
    <row r="114" spans="1:54" ht="15.75" customHeight="1">
      <c r="A114" s="209"/>
      <c r="B114" s="71"/>
      <c r="C114" s="211"/>
      <c r="D114" s="199"/>
      <c r="E114" s="314"/>
      <c r="F114" s="7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</row>
    <row r="115" spans="1:54" ht="15.75" customHeight="1">
      <c r="A115" s="209"/>
      <c r="B115" s="71"/>
      <c r="C115" s="211"/>
      <c r="D115" s="199"/>
      <c r="E115" s="314"/>
      <c r="F115" s="7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</row>
    <row r="116" spans="1:54" ht="15.75" customHeight="1">
      <c r="A116" s="209"/>
      <c r="B116" s="71"/>
      <c r="C116" s="211"/>
      <c r="D116" s="199"/>
      <c r="E116" s="314"/>
      <c r="F116" s="7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</row>
    <row r="117" spans="1:54" ht="15.75" customHeight="1">
      <c r="A117" s="209"/>
      <c r="B117" s="71"/>
      <c r="C117" s="211"/>
      <c r="D117" s="199"/>
      <c r="E117" s="314"/>
      <c r="F117" s="7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</row>
    <row r="118" spans="1:54" ht="15.75" customHeight="1">
      <c r="A118" s="209"/>
      <c r="B118" s="71"/>
      <c r="C118" s="211"/>
      <c r="D118" s="199"/>
      <c r="E118" s="314"/>
      <c r="F118" s="7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</row>
    <row r="119" spans="1:54" ht="15.75" customHeight="1">
      <c r="A119" s="209"/>
      <c r="B119" s="71"/>
      <c r="C119" s="211"/>
      <c r="D119" s="199"/>
      <c r="E119" s="314"/>
      <c r="F119" s="7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</row>
    <row r="120" spans="1:54" ht="15.75" customHeight="1">
      <c r="A120" s="209"/>
      <c r="B120" s="71"/>
      <c r="C120" s="211"/>
      <c r="D120" s="199"/>
      <c r="E120" s="314"/>
      <c r="F120" s="7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</row>
    <row r="121" spans="1:54" ht="15.75" customHeight="1">
      <c r="A121" s="209"/>
      <c r="B121" s="71"/>
      <c r="C121" s="211"/>
      <c r="D121" s="199"/>
      <c r="E121" s="314"/>
      <c r="F121" s="7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</row>
    <row r="122" spans="1:54" ht="15.75" customHeight="1">
      <c r="A122" s="209"/>
      <c r="B122" s="71"/>
      <c r="C122" s="211"/>
      <c r="D122" s="199"/>
      <c r="E122" s="314"/>
      <c r="F122" s="7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</row>
    <row r="123" spans="1:54" ht="15.75" customHeight="1">
      <c r="A123" s="209"/>
      <c r="B123" s="71"/>
      <c r="C123" s="211"/>
      <c r="D123" s="199"/>
      <c r="E123" s="314"/>
      <c r="F123" s="7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</row>
    <row r="124" spans="1:54" ht="15.75" customHeight="1">
      <c r="A124" s="209"/>
      <c r="B124" s="71"/>
      <c r="C124" s="211"/>
      <c r="D124" s="199"/>
      <c r="E124" s="314"/>
      <c r="F124" s="7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</row>
    <row r="125" spans="1:54" ht="15.75" customHeight="1">
      <c r="A125" s="209"/>
      <c r="B125" s="71"/>
      <c r="C125" s="211"/>
      <c r="D125" s="199"/>
      <c r="E125" s="314"/>
      <c r="F125" s="7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</row>
    <row r="126" spans="1:54" ht="15.75" customHeight="1">
      <c r="A126" s="209"/>
      <c r="B126" s="71"/>
      <c r="C126" s="211"/>
      <c r="D126" s="199"/>
      <c r="E126" s="314"/>
      <c r="F126" s="7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</row>
    <row r="127" spans="1:54" ht="15.75" customHeight="1">
      <c r="A127" s="209"/>
      <c r="B127" s="71"/>
      <c r="C127" s="211"/>
      <c r="D127" s="199"/>
      <c r="E127" s="314"/>
      <c r="F127" s="7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</row>
    <row r="128" spans="1:54" ht="15.75" customHeight="1">
      <c r="A128" s="209"/>
      <c r="B128" s="71"/>
      <c r="C128" s="211"/>
      <c r="D128" s="199"/>
      <c r="E128" s="314"/>
      <c r="F128" s="7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</row>
    <row r="129" spans="1:54" ht="15.75" customHeight="1">
      <c r="A129" s="209"/>
      <c r="B129" s="71"/>
      <c r="C129" s="211"/>
      <c r="D129" s="199"/>
      <c r="E129" s="314"/>
      <c r="F129" s="7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</row>
    <row r="130" spans="1:54" ht="15.75" customHeight="1">
      <c r="A130" s="209"/>
      <c r="B130" s="71"/>
      <c r="C130" s="211"/>
      <c r="D130" s="199"/>
      <c r="E130" s="314"/>
      <c r="F130" s="7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</row>
    <row r="131" spans="1:54" ht="15.75" customHeight="1">
      <c r="A131" s="209"/>
      <c r="B131" s="71"/>
      <c r="C131" s="211"/>
      <c r="D131" s="199"/>
      <c r="E131" s="314"/>
      <c r="F131" s="7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</row>
    <row r="132" spans="1:54" ht="15.75" customHeight="1">
      <c r="A132" s="209"/>
      <c r="B132" s="71"/>
      <c r="C132" s="211"/>
      <c r="D132" s="199"/>
      <c r="E132" s="314"/>
      <c r="F132" s="7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</row>
    <row r="133" spans="1:54" ht="15.75" customHeight="1">
      <c r="A133" s="209"/>
      <c r="B133" s="71"/>
      <c r="C133" s="211"/>
      <c r="D133" s="199"/>
      <c r="E133" s="314"/>
      <c r="F133" s="7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</row>
    <row r="134" spans="1:54" ht="15.75" customHeight="1">
      <c r="A134" s="209"/>
      <c r="B134" s="71"/>
      <c r="C134" s="211"/>
      <c r="D134" s="199"/>
      <c r="E134" s="314"/>
      <c r="F134" s="7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</row>
    <row r="135" spans="1:54" ht="15.75" customHeight="1">
      <c r="A135" s="209"/>
      <c r="B135" s="71"/>
      <c r="C135" s="211"/>
      <c r="D135" s="199"/>
      <c r="E135" s="314"/>
      <c r="F135" s="7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</row>
    <row r="136" spans="1:54" ht="15.75" customHeight="1">
      <c r="A136" s="209"/>
      <c r="B136" s="71"/>
      <c r="C136" s="211"/>
      <c r="D136" s="199"/>
      <c r="E136" s="314"/>
      <c r="F136" s="7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</row>
    <row r="137" spans="1:54" ht="15.75" customHeight="1">
      <c r="A137" s="209"/>
      <c r="B137" s="71"/>
      <c r="C137" s="211"/>
      <c r="D137" s="199"/>
      <c r="E137" s="314"/>
      <c r="F137" s="7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</row>
    <row r="138" spans="1:54" ht="15.75" customHeight="1">
      <c r="A138" s="209"/>
      <c r="B138" s="71"/>
      <c r="C138" s="211"/>
      <c r="D138" s="199"/>
      <c r="E138" s="314"/>
      <c r="F138" s="7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</row>
    <row r="139" spans="1:54" ht="15.75" customHeight="1">
      <c r="A139" s="209"/>
      <c r="B139" s="71"/>
      <c r="C139" s="211"/>
      <c r="D139" s="199"/>
      <c r="E139" s="314"/>
      <c r="F139" s="7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</row>
    <row r="140" spans="1:54" ht="15.75" customHeight="1">
      <c r="A140" s="209"/>
      <c r="B140" s="71"/>
      <c r="C140" s="211"/>
      <c r="D140" s="199"/>
      <c r="E140" s="314"/>
      <c r="F140" s="7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1:54" ht="15.75" customHeight="1">
      <c r="A141" s="209"/>
      <c r="B141" s="71"/>
      <c r="C141" s="211"/>
      <c r="D141" s="199"/>
      <c r="E141" s="314"/>
      <c r="F141" s="7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1:54" ht="15.75" customHeight="1">
      <c r="A142" s="209"/>
      <c r="B142" s="71"/>
      <c r="C142" s="211"/>
      <c r="D142" s="199"/>
      <c r="E142" s="314"/>
      <c r="F142" s="7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</row>
    <row r="143" spans="1:54" ht="15.75" customHeight="1">
      <c r="A143" s="209"/>
      <c r="B143" s="71"/>
      <c r="C143" s="211"/>
      <c r="D143" s="199"/>
      <c r="E143" s="314"/>
      <c r="F143" s="7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1:54" ht="15.75" customHeight="1">
      <c r="A144" s="209"/>
      <c r="B144" s="71"/>
      <c r="C144" s="211"/>
      <c r="D144" s="199"/>
      <c r="E144" s="314"/>
      <c r="F144" s="7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</row>
    <row r="145" spans="1:54" ht="15.75" customHeight="1">
      <c r="A145" s="209"/>
      <c r="B145" s="71"/>
      <c r="C145" s="211"/>
      <c r="D145" s="199"/>
      <c r="E145" s="314"/>
      <c r="F145" s="7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</row>
    <row r="146" spans="1:54" ht="15.75" customHeight="1">
      <c r="A146" s="209"/>
      <c r="B146" s="71"/>
      <c r="C146" s="211"/>
      <c r="D146" s="199"/>
      <c r="E146" s="314"/>
      <c r="F146" s="7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</row>
    <row r="147" spans="1:54" ht="15.75" customHeight="1">
      <c r="A147" s="209"/>
      <c r="B147" s="71"/>
      <c r="C147" s="211"/>
      <c r="D147" s="199"/>
      <c r="E147" s="314"/>
      <c r="F147" s="7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</row>
    <row r="148" spans="1:54" ht="15.75" customHeight="1">
      <c r="A148" s="209"/>
      <c r="B148" s="71"/>
      <c r="C148" s="211"/>
      <c r="D148" s="199"/>
      <c r="E148" s="314"/>
      <c r="F148" s="7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</row>
    <row r="149" spans="1:54" ht="15.75" customHeight="1">
      <c r="A149" s="209"/>
      <c r="B149" s="71"/>
      <c r="C149" s="211"/>
      <c r="D149" s="199"/>
      <c r="E149" s="314"/>
      <c r="F149" s="7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</row>
    <row r="150" spans="1:54" ht="15.75" customHeight="1">
      <c r="A150" s="209"/>
      <c r="B150" s="71"/>
      <c r="C150" s="211"/>
      <c r="D150" s="199"/>
      <c r="E150" s="314"/>
      <c r="F150" s="7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</row>
    <row r="151" spans="1:54" ht="15.75" customHeight="1">
      <c r="A151" s="209"/>
      <c r="B151" s="71"/>
      <c r="C151" s="211"/>
      <c r="D151" s="199"/>
      <c r="E151" s="314"/>
      <c r="F151" s="7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</row>
    <row r="152" spans="1:54" ht="15.75" customHeight="1">
      <c r="A152" s="209"/>
      <c r="B152" s="71"/>
      <c r="C152" s="211"/>
      <c r="D152" s="199"/>
      <c r="E152" s="314"/>
      <c r="F152" s="7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</row>
    <row r="153" spans="1:54" ht="15.75" customHeight="1">
      <c r="A153" s="209"/>
      <c r="B153" s="71"/>
      <c r="C153" s="211"/>
      <c r="D153" s="199"/>
      <c r="E153" s="314"/>
      <c r="F153" s="7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</row>
    <row r="154" spans="1:54" ht="15.75" customHeight="1">
      <c r="A154" s="209"/>
      <c r="B154" s="71"/>
      <c r="C154" s="211"/>
      <c r="D154" s="199"/>
      <c r="E154" s="314"/>
      <c r="F154" s="7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</row>
    <row r="155" spans="1:54" ht="15.75" customHeight="1">
      <c r="A155" s="209"/>
      <c r="B155" s="71"/>
      <c r="C155" s="211"/>
      <c r="D155" s="199"/>
      <c r="E155" s="314"/>
      <c r="F155" s="7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</row>
    <row r="156" spans="1:54" ht="15.75" customHeight="1">
      <c r="A156" s="209"/>
      <c r="B156" s="71"/>
      <c r="C156" s="211"/>
      <c r="D156" s="199"/>
      <c r="E156" s="314"/>
      <c r="F156" s="7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</row>
    <row r="157" spans="1:54" ht="15.75" customHeight="1">
      <c r="A157" s="209"/>
      <c r="B157" s="71"/>
      <c r="C157" s="211"/>
      <c r="D157" s="199"/>
      <c r="E157" s="314"/>
      <c r="F157" s="7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</row>
    <row r="158" spans="1:54" ht="15.75" customHeight="1">
      <c r="A158" s="209"/>
      <c r="B158" s="71"/>
      <c r="C158" s="211"/>
      <c r="D158" s="199"/>
      <c r="E158" s="314"/>
      <c r="F158" s="7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</row>
    <row r="159" spans="1:54" ht="15.75" customHeight="1">
      <c r="A159" s="209"/>
      <c r="B159" s="71"/>
      <c r="C159" s="211"/>
      <c r="D159" s="199"/>
      <c r="E159" s="314"/>
      <c r="F159" s="7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</row>
    <row r="160" spans="1:54" ht="15.75" customHeight="1">
      <c r="A160" s="209"/>
      <c r="B160" s="71"/>
      <c r="C160" s="211"/>
      <c r="D160" s="199"/>
      <c r="E160" s="314"/>
      <c r="F160" s="7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</row>
    <row r="161" spans="1:54" ht="15.75" customHeight="1">
      <c r="A161" s="209"/>
      <c r="B161" s="71"/>
      <c r="C161" s="211"/>
      <c r="D161" s="199"/>
      <c r="E161" s="314"/>
      <c r="F161" s="7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</row>
    <row r="162" spans="1:54" ht="15.75" customHeight="1">
      <c r="A162" s="209"/>
      <c r="B162" s="71"/>
      <c r="C162" s="211"/>
      <c r="D162" s="199"/>
      <c r="E162" s="314"/>
      <c r="F162" s="7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</row>
    <row r="163" spans="1:54" ht="15.75" customHeight="1">
      <c r="A163" s="209"/>
      <c r="B163" s="71"/>
      <c r="C163" s="211"/>
      <c r="D163" s="199"/>
      <c r="E163" s="314"/>
      <c r="F163" s="7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</row>
    <row r="164" spans="1:54" ht="15.75" customHeight="1">
      <c r="A164" s="209"/>
      <c r="B164" s="71"/>
      <c r="C164" s="211"/>
      <c r="D164" s="199"/>
      <c r="E164" s="314"/>
      <c r="F164" s="7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</row>
    <row r="165" spans="1:54" ht="15.75" customHeight="1">
      <c r="A165" s="209"/>
      <c r="B165" s="71"/>
      <c r="C165" s="211"/>
      <c r="D165" s="199"/>
      <c r="E165" s="314"/>
      <c r="F165" s="7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</row>
    <row r="166" spans="1:54" ht="15.75" customHeight="1">
      <c r="A166" s="209"/>
      <c r="B166" s="71"/>
      <c r="C166" s="211"/>
      <c r="D166" s="199"/>
      <c r="E166" s="314"/>
      <c r="F166" s="7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</row>
    <row r="167" spans="1:54" ht="15.75" customHeight="1">
      <c r="A167" s="209"/>
      <c r="B167" s="71"/>
      <c r="C167" s="211"/>
      <c r="D167" s="199"/>
      <c r="E167" s="314"/>
      <c r="F167" s="7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</row>
    <row r="168" spans="1:54" ht="15.75" customHeight="1">
      <c r="A168" s="209"/>
      <c r="B168" s="71"/>
      <c r="C168" s="211"/>
      <c r="D168" s="199"/>
      <c r="E168" s="314"/>
      <c r="F168" s="7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</row>
    <row r="169" spans="1:54" ht="15.75" customHeight="1">
      <c r="A169" s="209"/>
      <c r="B169" s="71"/>
      <c r="C169" s="211"/>
      <c r="D169" s="199"/>
      <c r="E169" s="314"/>
      <c r="F169" s="7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</row>
    <row r="170" spans="1:54" ht="15.75" customHeight="1">
      <c r="A170" s="209"/>
      <c r="B170" s="71"/>
      <c r="C170" s="211"/>
      <c r="D170" s="199"/>
      <c r="E170" s="314"/>
      <c r="F170" s="7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</row>
    <row r="171" spans="1:54" ht="15.75" customHeight="1">
      <c r="A171" s="209"/>
      <c r="B171" s="71"/>
      <c r="C171" s="211"/>
      <c r="D171" s="199"/>
      <c r="E171" s="314"/>
      <c r="F171" s="7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</row>
    <row r="172" spans="1:54" ht="15.75" customHeight="1">
      <c r="A172" s="209"/>
      <c r="B172" s="71"/>
      <c r="C172" s="211"/>
      <c r="D172" s="199"/>
      <c r="E172" s="314"/>
      <c r="F172" s="7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</row>
    <row r="173" spans="1:54" ht="15.75" customHeight="1">
      <c r="A173" s="209"/>
      <c r="B173" s="71"/>
      <c r="C173" s="211"/>
      <c r="D173" s="199"/>
      <c r="E173" s="314"/>
      <c r="F173" s="7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</row>
    <row r="174" spans="1:54" ht="15.75" customHeight="1">
      <c r="A174" s="209"/>
      <c r="B174" s="71"/>
      <c r="C174" s="211"/>
      <c r="D174" s="199"/>
      <c r="E174" s="314"/>
      <c r="F174" s="7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</row>
    <row r="175" spans="1:54" ht="15.75" customHeight="1">
      <c r="A175" s="209"/>
      <c r="B175" s="71"/>
      <c r="C175" s="211"/>
      <c r="D175" s="199"/>
      <c r="E175" s="314"/>
      <c r="F175" s="7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</row>
    <row r="176" spans="1:54" ht="15.75" customHeight="1">
      <c r="A176" s="209"/>
      <c r="B176" s="71"/>
      <c r="C176" s="211"/>
      <c r="D176" s="199"/>
      <c r="E176" s="314"/>
      <c r="F176" s="7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</row>
    <row r="177" spans="1:54" ht="15.75" customHeight="1">
      <c r="A177" s="209"/>
      <c r="B177" s="71"/>
      <c r="C177" s="211"/>
      <c r="D177" s="199"/>
      <c r="E177" s="314"/>
      <c r="F177" s="7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</row>
    <row r="178" spans="1:54" ht="15.75" customHeight="1">
      <c r="A178" s="209"/>
      <c r="B178" s="71"/>
      <c r="C178" s="211"/>
      <c r="D178" s="199"/>
      <c r="E178" s="314"/>
      <c r="F178" s="7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</row>
    <row r="179" spans="1:54" ht="15.75" customHeight="1">
      <c r="A179" s="209"/>
      <c r="B179" s="71"/>
      <c r="C179" s="211"/>
      <c r="D179" s="199"/>
      <c r="E179" s="314"/>
      <c r="F179" s="7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</row>
    <row r="180" spans="1:54" ht="15.75" customHeight="1">
      <c r="A180" s="209"/>
      <c r="B180" s="71"/>
      <c r="C180" s="211"/>
      <c r="D180" s="199"/>
      <c r="E180" s="314"/>
      <c r="F180" s="7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</row>
    <row r="181" spans="1:54" ht="15.75" customHeight="1">
      <c r="A181" s="209"/>
      <c r="B181" s="71"/>
      <c r="C181" s="211"/>
      <c r="D181" s="199"/>
      <c r="E181" s="314"/>
      <c r="F181" s="7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</row>
    <row r="182" spans="1:54" ht="15.75" customHeight="1">
      <c r="A182" s="209"/>
      <c r="B182" s="71"/>
      <c r="C182" s="211"/>
      <c r="D182" s="199"/>
      <c r="E182" s="314"/>
      <c r="F182" s="7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</row>
    <row r="183" spans="1:54" ht="15.75" customHeight="1">
      <c r="A183" s="209"/>
      <c r="B183" s="71"/>
      <c r="C183" s="211"/>
      <c r="D183" s="199"/>
      <c r="E183" s="314"/>
      <c r="F183" s="7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</row>
    <row r="184" spans="1:54" ht="15.75" customHeight="1">
      <c r="A184" s="209"/>
      <c r="B184" s="71"/>
      <c r="C184" s="211"/>
      <c r="D184" s="199"/>
      <c r="E184" s="314"/>
      <c r="F184" s="7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</row>
    <row r="185" spans="1:54" ht="15.75" customHeight="1">
      <c r="A185" s="209"/>
      <c r="B185" s="71"/>
      <c r="C185" s="211"/>
      <c r="D185" s="199"/>
      <c r="E185" s="314"/>
      <c r="F185" s="7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</row>
    <row r="186" spans="1:54" ht="15.75" customHeight="1">
      <c r="A186" s="209"/>
      <c r="B186" s="71"/>
      <c r="C186" s="211"/>
      <c r="D186" s="199"/>
      <c r="E186" s="314"/>
      <c r="F186" s="7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</row>
    <row r="187" spans="1:54" ht="15.75" customHeight="1">
      <c r="A187" s="209"/>
      <c r="B187" s="71"/>
      <c r="C187" s="211"/>
      <c r="D187" s="199"/>
      <c r="E187" s="314"/>
      <c r="F187" s="7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</row>
    <row r="188" spans="1:54" ht="15.75" customHeight="1">
      <c r="A188" s="209"/>
      <c r="B188" s="71"/>
      <c r="C188" s="211"/>
      <c r="D188" s="199"/>
      <c r="E188" s="314"/>
      <c r="F188" s="7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</row>
    <row r="189" spans="1:54" ht="15.75" customHeight="1">
      <c r="A189" s="209"/>
      <c r="B189" s="71"/>
      <c r="C189" s="211"/>
      <c r="D189" s="199"/>
      <c r="E189" s="314"/>
      <c r="F189" s="7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</row>
    <row r="190" spans="1:54" ht="15.75" customHeight="1">
      <c r="A190" s="209"/>
      <c r="B190" s="71"/>
      <c r="C190" s="211"/>
      <c r="D190" s="199"/>
      <c r="E190" s="314"/>
      <c r="F190" s="7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</row>
    <row r="191" spans="1:54" ht="15.75" customHeight="1">
      <c r="A191" s="209"/>
      <c r="B191" s="71"/>
      <c r="C191" s="211"/>
      <c r="D191" s="199"/>
      <c r="E191" s="314"/>
      <c r="F191" s="7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</row>
    <row r="192" spans="1:54" ht="15.75" customHeight="1">
      <c r="A192" s="209"/>
      <c r="B192" s="71"/>
      <c r="C192" s="211"/>
      <c r="D192" s="199"/>
      <c r="E192" s="314"/>
      <c r="F192" s="7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</row>
    <row r="193" spans="1:54" ht="15.75" customHeight="1">
      <c r="A193" s="209"/>
      <c r="B193" s="71"/>
      <c r="C193" s="211"/>
      <c r="D193" s="199"/>
      <c r="E193" s="314"/>
      <c r="F193" s="7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</row>
    <row r="194" spans="1:54" ht="15.75" customHeight="1">
      <c r="A194" s="209"/>
      <c r="B194" s="71"/>
      <c r="C194" s="211"/>
      <c r="D194" s="199"/>
      <c r="E194" s="314"/>
      <c r="F194" s="7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</row>
    <row r="195" spans="1:54" ht="15.75" customHeight="1">
      <c r="A195" s="209"/>
      <c r="B195" s="71"/>
      <c r="C195" s="211"/>
      <c r="D195" s="199"/>
      <c r="E195" s="314"/>
      <c r="F195" s="7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</row>
    <row r="196" spans="1:54" ht="15.75" customHeight="1">
      <c r="A196" s="209"/>
      <c r="B196" s="71"/>
      <c r="C196" s="211"/>
      <c r="D196" s="199"/>
      <c r="E196" s="314"/>
      <c r="F196" s="7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</row>
    <row r="197" spans="1:54" ht="15.75" customHeight="1">
      <c r="A197" s="209"/>
      <c r="B197" s="71"/>
      <c r="C197" s="211"/>
      <c r="D197" s="199"/>
      <c r="E197" s="314"/>
      <c r="F197" s="7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</row>
    <row r="198" spans="1:54" ht="15.75" customHeight="1">
      <c r="A198" s="209"/>
      <c r="B198" s="71"/>
      <c r="C198" s="211"/>
      <c r="D198" s="199"/>
      <c r="E198" s="314"/>
      <c r="F198" s="7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</row>
    <row r="199" spans="1:54" ht="15.75" customHeight="1">
      <c r="A199" s="209"/>
      <c r="B199" s="71"/>
      <c r="C199" s="211"/>
      <c r="D199" s="199"/>
      <c r="E199" s="314"/>
      <c r="F199" s="7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</row>
    <row r="200" spans="1:54" ht="15.75" customHeight="1">
      <c r="A200" s="209"/>
      <c r="B200" s="71"/>
      <c r="C200" s="211"/>
      <c r="D200" s="199"/>
      <c r="E200" s="314"/>
      <c r="F200" s="7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</row>
    <row r="201" spans="1:54" ht="15.75" customHeight="1">
      <c r="A201" s="209"/>
      <c r="B201" s="71"/>
      <c r="C201" s="211"/>
      <c r="D201" s="199"/>
      <c r="E201" s="314"/>
      <c r="F201" s="7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</row>
    <row r="202" spans="1:54" ht="15.75" customHeight="1">
      <c r="A202" s="209"/>
      <c r="B202" s="71"/>
      <c r="C202" s="211"/>
      <c r="D202" s="199"/>
      <c r="E202" s="314"/>
      <c r="F202" s="7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</row>
    <row r="203" spans="1:54" ht="15.75" customHeight="1">
      <c r="A203" s="209"/>
      <c r="B203" s="71"/>
      <c r="C203" s="211"/>
      <c r="D203" s="199"/>
      <c r="E203" s="314"/>
      <c r="F203" s="7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</row>
    <row r="204" spans="1:54" ht="15.75" customHeight="1">
      <c r="A204" s="209"/>
      <c r="B204" s="71"/>
      <c r="C204" s="211"/>
      <c r="D204" s="199"/>
      <c r="E204" s="314"/>
      <c r="F204" s="7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</row>
    <row r="205" spans="1:54" ht="15.75" customHeight="1">
      <c r="A205" s="209"/>
      <c r="B205" s="71"/>
      <c r="C205" s="211"/>
      <c r="D205" s="199"/>
      <c r="E205" s="314"/>
      <c r="F205" s="7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</row>
    <row r="206" spans="1:54" ht="15.75" customHeight="1">
      <c r="A206" s="209"/>
      <c r="B206" s="71"/>
      <c r="C206" s="211"/>
      <c r="D206" s="199"/>
      <c r="E206" s="314"/>
      <c r="F206" s="7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</row>
    <row r="207" spans="1:54" ht="15.75" customHeight="1">
      <c r="A207" s="209"/>
      <c r="B207" s="71"/>
      <c r="C207" s="211"/>
      <c r="D207" s="199"/>
      <c r="E207" s="314"/>
      <c r="F207" s="7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</row>
    <row r="208" spans="1:54" ht="15.75" customHeight="1">
      <c r="A208" s="209"/>
      <c r="B208" s="71"/>
      <c r="C208" s="211"/>
      <c r="D208" s="199"/>
      <c r="E208" s="314"/>
      <c r="F208" s="7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</row>
    <row r="209" spans="1:54" ht="15.75" customHeight="1">
      <c r="A209" s="209"/>
      <c r="B209" s="71"/>
      <c r="C209" s="211"/>
      <c r="D209" s="199"/>
      <c r="E209" s="314"/>
      <c r="F209" s="7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</row>
    <row r="210" spans="1:54" ht="15.75" customHeight="1">
      <c r="A210" s="209"/>
      <c r="B210" s="71"/>
      <c r="C210" s="211"/>
      <c r="D210" s="199"/>
      <c r="E210" s="314"/>
      <c r="F210" s="7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</row>
    <row r="211" spans="1:54" ht="15.75" customHeight="1">
      <c r="A211" s="209"/>
      <c r="B211" s="71"/>
      <c r="C211" s="211"/>
      <c r="D211" s="199"/>
      <c r="E211" s="314"/>
      <c r="F211" s="7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</row>
    <row r="212" spans="1:54" ht="15.75" customHeight="1">
      <c r="A212" s="209"/>
      <c r="B212" s="71"/>
      <c r="C212" s="211"/>
      <c r="D212" s="199"/>
      <c r="E212" s="314"/>
      <c r="F212" s="7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</row>
    <row r="213" spans="1:54" ht="15.75" customHeight="1">
      <c r="A213" s="209"/>
      <c r="B213" s="71"/>
      <c r="C213" s="211"/>
      <c r="D213" s="199"/>
      <c r="E213" s="314"/>
      <c r="F213" s="7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</row>
    <row r="214" spans="1:54" ht="15.75" customHeight="1">
      <c r="A214" s="209"/>
      <c r="B214" s="71"/>
      <c r="C214" s="211"/>
      <c r="D214" s="199"/>
      <c r="E214" s="314"/>
      <c r="F214" s="7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</row>
    <row r="215" spans="1:54" ht="15.75" customHeight="1">
      <c r="A215" s="209"/>
      <c r="B215" s="71"/>
      <c r="C215" s="211"/>
      <c r="D215" s="199"/>
      <c r="E215" s="314"/>
      <c r="F215" s="7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</row>
    <row r="216" spans="1:54" ht="15.75" customHeight="1">
      <c r="A216" s="209"/>
      <c r="B216" s="71"/>
      <c r="C216" s="211"/>
      <c r="D216" s="199"/>
      <c r="E216" s="314"/>
      <c r="F216" s="7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</row>
    <row r="217" spans="1:54" ht="15.75" customHeight="1">
      <c r="A217" s="209"/>
      <c r="B217" s="71"/>
      <c r="C217" s="211"/>
      <c r="D217" s="199"/>
      <c r="E217" s="314"/>
      <c r="F217" s="7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</row>
    <row r="218" spans="1:54" ht="15.75" customHeight="1">
      <c r="A218" s="209"/>
      <c r="B218" s="71"/>
      <c r="C218" s="211"/>
      <c r="D218" s="199"/>
      <c r="E218" s="314"/>
      <c r="F218" s="7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  <row r="219" spans="1:54" ht="15.75" customHeight="1">
      <c r="A219" s="209"/>
      <c r="B219" s="71"/>
      <c r="C219" s="211"/>
      <c r="D219" s="199"/>
      <c r="E219" s="314"/>
      <c r="F219" s="7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</row>
    <row r="220" spans="1:54" ht="15.75" customHeight="1">
      <c r="A220" s="209"/>
      <c r="B220" s="71"/>
      <c r="C220" s="211"/>
      <c r="D220" s="199"/>
      <c r="E220" s="314"/>
      <c r="F220" s="7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</row>
    <row r="221" spans="1:54" ht="15.75" customHeight="1">
      <c r="A221" s="209"/>
      <c r="B221" s="71"/>
      <c r="C221" s="211"/>
      <c r="D221" s="199"/>
      <c r="E221" s="314"/>
      <c r="F221" s="7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</row>
    <row r="222" spans="1:54" ht="15.75" customHeight="1">
      <c r="A222" s="209"/>
      <c r="B222" s="71"/>
      <c r="C222" s="211"/>
      <c r="D222" s="199"/>
      <c r="E222" s="314"/>
      <c r="F222" s="7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</row>
    <row r="223" spans="1:54" ht="15.75" customHeight="1">
      <c r="A223" s="209"/>
      <c r="B223" s="71"/>
      <c r="C223" s="211"/>
      <c r="D223" s="199"/>
      <c r="E223" s="314"/>
      <c r="F223" s="7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</row>
    <row r="224" spans="1:54" ht="15.75" customHeight="1">
      <c r="A224" s="209"/>
      <c r="B224" s="71"/>
      <c r="C224" s="211"/>
      <c r="D224" s="199"/>
      <c r="E224" s="314"/>
      <c r="F224" s="7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</row>
    <row r="225" spans="1:54" ht="15.75" customHeight="1">
      <c r="A225" s="209"/>
      <c r="B225" s="71"/>
      <c r="C225" s="211"/>
      <c r="D225" s="199"/>
      <c r="E225" s="314"/>
      <c r="F225" s="7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</row>
    <row r="226" spans="1:54" ht="15.75" customHeight="1">
      <c r="A226" s="209"/>
      <c r="B226" s="71"/>
      <c r="C226" s="211"/>
      <c r="D226" s="199"/>
      <c r="E226" s="314"/>
      <c r="F226" s="7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</row>
    <row r="227" spans="1:54" ht="15.75" customHeight="1">
      <c r="A227" s="209"/>
      <c r="B227" s="71"/>
      <c r="C227" s="211"/>
      <c r="D227" s="199"/>
      <c r="E227" s="314"/>
      <c r="F227" s="7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</row>
    <row r="228" spans="1:54" ht="15.75" customHeight="1">
      <c r="A228" s="209"/>
      <c r="B228" s="71"/>
      <c r="C228" s="211"/>
      <c r="D228" s="199"/>
      <c r="E228" s="314"/>
      <c r="F228" s="7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</row>
    <row r="229" spans="1:54" ht="15.75" customHeight="1">
      <c r="A229" s="209"/>
      <c r="B229" s="71"/>
      <c r="C229" s="211"/>
      <c r="D229" s="199"/>
      <c r="E229" s="314"/>
      <c r="F229" s="7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</row>
    <row r="230" spans="1:54" ht="15.75" customHeight="1">
      <c r="A230" s="209"/>
      <c r="B230" s="71"/>
      <c r="C230" s="211"/>
      <c r="D230" s="199"/>
      <c r="E230" s="314"/>
      <c r="F230" s="7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</row>
    <row r="231" spans="1:54" ht="15.75" customHeight="1">
      <c r="A231" s="209"/>
      <c r="B231" s="71"/>
      <c r="C231" s="211"/>
      <c r="D231" s="199"/>
      <c r="E231" s="314"/>
      <c r="F231" s="7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</row>
    <row r="232" spans="1:54" ht="15.75" customHeight="1">
      <c r="A232" s="209"/>
      <c r="B232" s="71"/>
      <c r="C232" s="211"/>
      <c r="D232" s="199"/>
      <c r="E232" s="314"/>
      <c r="F232" s="7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</row>
    <row r="233" spans="1:54" ht="15.75" customHeight="1">
      <c r="A233" s="209"/>
      <c r="B233" s="71"/>
      <c r="C233" s="211"/>
      <c r="D233" s="199"/>
      <c r="E233" s="314"/>
      <c r="F233" s="7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</row>
    <row r="234" spans="1:54" ht="15.75" customHeight="1">
      <c r="A234" s="209"/>
      <c r="B234" s="71"/>
      <c r="C234" s="211"/>
      <c r="D234" s="199"/>
      <c r="E234" s="314"/>
      <c r="F234" s="7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</row>
    <row r="235" spans="1:54" ht="15.75" customHeight="1">
      <c r="A235" s="209"/>
      <c r="B235" s="71"/>
      <c r="C235" s="211"/>
      <c r="D235" s="199"/>
      <c r="E235" s="314"/>
      <c r="F235" s="7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</row>
    <row r="236" spans="1:54" ht="15.75" customHeight="1">
      <c r="A236" s="209"/>
      <c r="B236" s="71"/>
      <c r="C236" s="211"/>
      <c r="D236" s="199"/>
      <c r="E236" s="314"/>
      <c r="F236" s="7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</row>
    <row r="237" spans="1:54" ht="15.75" customHeight="1">
      <c r="A237" s="209"/>
      <c r="B237" s="71"/>
      <c r="C237" s="211"/>
      <c r="D237" s="199"/>
      <c r="E237" s="314"/>
      <c r="F237" s="7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</row>
    <row r="238" spans="1:54" ht="15.75" customHeight="1">
      <c r="A238" s="209"/>
      <c r="B238" s="71"/>
      <c r="C238" s="211"/>
      <c r="D238" s="199"/>
      <c r="E238" s="314"/>
      <c r="F238" s="7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</row>
    <row r="239" spans="1:54" ht="15.75" customHeight="1">
      <c r="A239" s="209"/>
      <c r="B239" s="71"/>
      <c r="C239" s="211"/>
      <c r="D239" s="199"/>
      <c r="E239" s="314"/>
      <c r="F239" s="7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</row>
    <row r="240" spans="1:54" ht="15.75" customHeight="1">
      <c r="A240" s="209"/>
      <c r="B240" s="71"/>
      <c r="C240" s="211"/>
      <c r="D240" s="199"/>
      <c r="E240" s="314"/>
      <c r="F240" s="7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</row>
    <row r="241" spans="1:54" ht="15.75" customHeight="1">
      <c r="A241" s="209"/>
      <c r="B241" s="71"/>
      <c r="C241" s="211"/>
      <c r="D241" s="199"/>
      <c r="E241" s="314"/>
      <c r="F241" s="7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</row>
    <row r="242" spans="1:54" ht="15.75" customHeight="1">
      <c r="A242" s="209"/>
      <c r="B242" s="71"/>
      <c r="C242" s="211"/>
      <c r="D242" s="199"/>
      <c r="E242" s="314"/>
      <c r="F242" s="7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</row>
    <row r="243" spans="1:54" ht="15.75" customHeight="1">
      <c r="A243" s="209"/>
      <c r="B243" s="71"/>
      <c r="C243" s="211"/>
      <c r="D243" s="199"/>
      <c r="E243" s="314"/>
      <c r="F243" s="7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</row>
    <row r="244" spans="1:54" ht="15.75" customHeight="1">
      <c r="A244" s="209"/>
      <c r="B244" s="71"/>
      <c r="C244" s="211"/>
      <c r="D244" s="199"/>
      <c r="E244" s="314"/>
      <c r="F244" s="7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</row>
    <row r="245" spans="1:54" ht="15.75" customHeight="1">
      <c r="A245" s="209"/>
      <c r="B245" s="71"/>
      <c r="C245" s="211"/>
      <c r="D245" s="199"/>
      <c r="E245" s="314"/>
      <c r="F245" s="7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</row>
    <row r="246" spans="1:54" ht="15.75" customHeight="1">
      <c r="A246" s="209"/>
      <c r="B246" s="71"/>
      <c r="C246" s="211"/>
      <c r="D246" s="199"/>
      <c r="E246" s="314"/>
      <c r="F246" s="7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</row>
    <row r="247" spans="1:54" ht="15.75" customHeight="1">
      <c r="A247" s="209"/>
      <c r="B247" s="71"/>
      <c r="C247" s="211"/>
      <c r="D247" s="199"/>
      <c r="E247" s="314"/>
      <c r="F247" s="7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</row>
    <row r="248" spans="1:54" ht="15.75" customHeight="1">
      <c r="A248" s="209"/>
      <c r="B248" s="71"/>
      <c r="C248" s="211"/>
      <c r="D248" s="199"/>
      <c r="E248" s="314"/>
      <c r="F248" s="7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</row>
    <row r="249" spans="1:54" ht="15.75" customHeight="1">
      <c r="A249" s="209"/>
      <c r="B249" s="71"/>
      <c r="C249" s="211"/>
      <c r="D249" s="199"/>
      <c r="E249" s="314"/>
      <c r="F249" s="7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</row>
    <row r="250" spans="1:54" ht="15.75" customHeight="1">
      <c r="A250" s="209"/>
      <c r="B250" s="71"/>
      <c r="C250" s="211"/>
      <c r="D250" s="199"/>
      <c r="E250" s="314"/>
      <c r="F250" s="7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</row>
    <row r="251" spans="1:54" ht="15.75" customHeight="1">
      <c r="A251" s="209"/>
      <c r="B251" s="71"/>
      <c r="C251" s="211"/>
      <c r="D251" s="199"/>
      <c r="E251" s="314"/>
      <c r="F251" s="7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</row>
    <row r="252" spans="1:54" ht="15.75" customHeight="1">
      <c r="A252" s="209"/>
      <c r="B252" s="71"/>
      <c r="C252" s="211"/>
      <c r="D252" s="199"/>
      <c r="E252" s="314"/>
      <c r="F252" s="7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</row>
    <row r="253" spans="1:54" ht="15.75" customHeight="1">
      <c r="A253" s="209"/>
      <c r="B253" s="71"/>
      <c r="C253" s="211"/>
      <c r="D253" s="199"/>
      <c r="E253" s="314"/>
      <c r="F253" s="7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</row>
    <row r="254" spans="1:54" ht="15.75" customHeight="1">
      <c r="A254" s="209"/>
      <c r="B254" s="71"/>
      <c r="C254" s="211"/>
      <c r="D254" s="199"/>
      <c r="E254" s="314"/>
      <c r="F254" s="7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</row>
    <row r="255" spans="1:54" ht="15.75" customHeight="1">
      <c r="A255" s="209"/>
      <c r="B255" s="71"/>
      <c r="C255" s="211"/>
      <c r="D255" s="199"/>
      <c r="E255" s="314"/>
      <c r="F255" s="7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</row>
    <row r="256" spans="1:54" ht="15.75" customHeight="1">
      <c r="A256" s="209"/>
      <c r="B256" s="71"/>
      <c r="C256" s="211"/>
      <c r="D256" s="199"/>
      <c r="E256" s="314"/>
      <c r="F256" s="7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</row>
    <row r="257" spans="1:54" ht="15.75" customHeight="1">
      <c r="A257" s="209"/>
      <c r="B257" s="71"/>
      <c r="C257" s="211"/>
      <c r="D257" s="199"/>
      <c r="E257" s="314"/>
      <c r="F257" s="7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</row>
    <row r="258" spans="1:54" ht="15.75" customHeight="1">
      <c r="A258" s="209"/>
      <c r="B258" s="71"/>
      <c r="C258" s="211"/>
      <c r="D258" s="199"/>
      <c r="E258" s="314"/>
      <c r="F258" s="7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</row>
    <row r="259" spans="1:54" ht="15.75" customHeight="1">
      <c r="A259" s="209"/>
      <c r="B259" s="71"/>
      <c r="C259" s="211"/>
      <c r="D259" s="199"/>
      <c r="E259" s="314"/>
      <c r="F259" s="7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</row>
    <row r="260" spans="1:54" ht="15.75" customHeight="1">
      <c r="A260" s="209"/>
      <c r="B260" s="71"/>
      <c r="C260" s="211"/>
      <c r="D260" s="199"/>
      <c r="E260" s="314"/>
      <c r="F260" s="7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</row>
    <row r="261" spans="1:54" ht="15.75" customHeight="1">
      <c r="A261" s="209"/>
      <c r="B261" s="71"/>
      <c r="C261" s="211"/>
      <c r="D261" s="199"/>
      <c r="E261" s="314"/>
      <c r="F261" s="7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</row>
    <row r="262" spans="1:54" ht="15.75" customHeight="1">
      <c r="A262" s="209"/>
      <c r="B262" s="71"/>
      <c r="C262" s="211"/>
      <c r="D262" s="199"/>
      <c r="E262" s="314"/>
      <c r="F262" s="7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</row>
    <row r="263" spans="1:54" ht="15.75" customHeight="1">
      <c r="A263" s="209"/>
      <c r="B263" s="71"/>
      <c r="C263" s="211"/>
      <c r="D263" s="199"/>
      <c r="E263" s="314"/>
      <c r="F263" s="7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</row>
    <row r="264" spans="1:54" ht="15.75" customHeight="1">
      <c r="A264" s="209"/>
      <c r="B264" s="71"/>
      <c r="C264" s="211"/>
      <c r="D264" s="199"/>
      <c r="E264" s="314"/>
      <c r="F264" s="7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</row>
    <row r="265" spans="1:54" ht="15.75" customHeight="1">
      <c r="A265" s="209"/>
      <c r="B265" s="71"/>
      <c r="C265" s="211"/>
      <c r="D265" s="199"/>
      <c r="E265" s="314"/>
      <c r="F265" s="7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</row>
    <row r="266" spans="1:54" ht="15.75" customHeight="1">
      <c r="A266" s="209"/>
      <c r="B266" s="71"/>
      <c r="C266" s="211"/>
      <c r="D266" s="199"/>
      <c r="E266" s="314"/>
      <c r="F266" s="7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</row>
    <row r="267" spans="1:54" ht="15.75" customHeight="1">
      <c r="A267" s="209"/>
      <c r="B267" s="71"/>
      <c r="C267" s="211"/>
      <c r="D267" s="199"/>
      <c r="E267" s="314"/>
      <c r="F267" s="7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</row>
    <row r="268" spans="1:54" ht="15.75" customHeight="1">
      <c r="A268" s="209"/>
      <c r="B268" s="71"/>
      <c r="C268" s="211"/>
      <c r="D268" s="199"/>
      <c r="E268" s="314"/>
      <c r="F268" s="7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</row>
    <row r="269" spans="1:54" ht="15.75" customHeight="1">
      <c r="A269" s="209"/>
      <c r="B269" s="71"/>
      <c r="C269" s="211"/>
      <c r="D269" s="199"/>
      <c r="E269" s="314"/>
      <c r="F269" s="7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</row>
    <row r="270" spans="1:54" ht="15.75" customHeight="1">
      <c r="A270" s="209"/>
      <c r="B270" s="71"/>
      <c r="C270" s="211"/>
      <c r="D270" s="199"/>
      <c r="E270" s="314"/>
      <c r="F270" s="7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</row>
    <row r="271" spans="1:54" ht="15.75" customHeight="1">
      <c r="A271" s="209"/>
      <c r="B271" s="71"/>
      <c r="C271" s="211"/>
      <c r="D271" s="199"/>
      <c r="E271" s="314"/>
      <c r="F271" s="7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</row>
    <row r="272" spans="1:54" ht="15.75" customHeight="1">
      <c r="A272" s="209"/>
      <c r="B272" s="71"/>
      <c r="C272" s="211"/>
      <c r="D272" s="199"/>
      <c r="E272" s="314"/>
      <c r="F272" s="7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</row>
    <row r="273" spans="1:54" ht="15.75" customHeight="1">
      <c r="A273" s="209"/>
      <c r="B273" s="71"/>
      <c r="C273" s="211"/>
      <c r="D273" s="199"/>
      <c r="E273" s="314"/>
      <c r="F273" s="7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</row>
    <row r="274" spans="1:54" ht="15.75" customHeight="1">
      <c r="A274" s="209"/>
      <c r="B274" s="71"/>
      <c r="C274" s="211"/>
      <c r="D274" s="199"/>
      <c r="E274" s="314"/>
      <c r="F274" s="7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</row>
    <row r="275" spans="1:54" ht="15.75" customHeight="1">
      <c r="A275" s="209"/>
      <c r="B275" s="71"/>
      <c r="C275" s="211"/>
      <c r="D275" s="199"/>
      <c r="E275" s="314"/>
      <c r="F275" s="7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</row>
    <row r="276" spans="1:54" ht="15.75" customHeight="1">
      <c r="A276" s="209"/>
      <c r="B276" s="71"/>
      <c r="C276" s="211"/>
      <c r="D276" s="199"/>
      <c r="E276" s="314"/>
      <c r="F276" s="7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</row>
    <row r="277" spans="1:54" ht="15.75" customHeight="1">
      <c r="A277" s="209"/>
      <c r="B277" s="71"/>
      <c r="C277" s="211"/>
      <c r="D277" s="199"/>
      <c r="E277" s="314"/>
      <c r="F277" s="7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</row>
    <row r="278" spans="1:54" ht="15.75" customHeight="1">
      <c r="A278" s="209"/>
      <c r="B278" s="71"/>
      <c r="C278" s="211"/>
      <c r="D278" s="199"/>
      <c r="E278" s="314"/>
      <c r="F278" s="7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</row>
    <row r="279" spans="1:54" ht="15.75" customHeight="1">
      <c r="A279" s="209"/>
      <c r="B279" s="71"/>
      <c r="C279" s="211"/>
      <c r="D279" s="199"/>
      <c r="E279" s="314"/>
      <c r="F279" s="7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</row>
    <row r="280" spans="1:54" ht="15.75" customHeight="1">
      <c r="A280" s="209"/>
      <c r="B280" s="71"/>
      <c r="C280" s="211"/>
      <c r="D280" s="199"/>
      <c r="E280" s="314"/>
      <c r="F280" s="7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</row>
    <row r="281" spans="1:54" ht="15.75" customHeight="1">
      <c r="A281" s="209"/>
      <c r="B281" s="71"/>
      <c r="C281" s="211"/>
      <c r="D281" s="199"/>
      <c r="E281" s="314"/>
      <c r="F281" s="7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</row>
    <row r="282" spans="1:54" ht="15.75" customHeight="1">
      <c r="A282" s="209"/>
      <c r="B282" s="71"/>
      <c r="C282" s="211"/>
      <c r="D282" s="199"/>
      <c r="E282" s="314"/>
      <c r="F282" s="7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</row>
    <row r="283" spans="1:54" ht="15.75" customHeight="1">
      <c r="A283" s="209"/>
      <c r="B283" s="71"/>
      <c r="C283" s="211"/>
      <c r="D283" s="199"/>
      <c r="E283" s="314"/>
      <c r="F283" s="7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</row>
    <row r="284" spans="1:54" ht="15.75" customHeight="1">
      <c r="A284" s="209"/>
      <c r="B284" s="71"/>
      <c r="C284" s="211"/>
      <c r="D284" s="199"/>
      <c r="E284" s="314"/>
      <c r="F284" s="7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</row>
    <row r="285" spans="1:54" ht="15.75" customHeight="1">
      <c r="A285" s="209"/>
      <c r="B285" s="71"/>
      <c r="C285" s="211"/>
      <c r="D285" s="199"/>
      <c r="E285" s="314"/>
      <c r="F285" s="7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</row>
    <row r="286" spans="1:54" ht="15.75" customHeight="1">
      <c r="A286" s="209"/>
      <c r="B286" s="71"/>
      <c r="C286" s="211"/>
      <c r="D286" s="199"/>
      <c r="E286" s="314"/>
      <c r="F286" s="7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</row>
    <row r="287" spans="1:54" ht="15.75" customHeight="1">
      <c r="A287" s="209"/>
      <c r="B287" s="71"/>
      <c r="C287" s="211"/>
      <c r="D287" s="199"/>
      <c r="E287" s="314"/>
      <c r="F287" s="7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</row>
    <row r="288" spans="1:54" ht="15.75" customHeight="1">
      <c r="A288" s="209"/>
      <c r="B288" s="71"/>
      <c r="C288" s="211"/>
      <c r="D288" s="199"/>
      <c r="E288" s="314"/>
      <c r="F288" s="7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</row>
    <row r="289" spans="1:54" ht="15.75" customHeight="1">
      <c r="A289" s="209"/>
      <c r="B289" s="71"/>
      <c r="C289" s="211"/>
      <c r="D289" s="199"/>
      <c r="E289" s="314"/>
      <c r="F289" s="7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</row>
    <row r="290" spans="1:54" ht="15.75" customHeight="1">
      <c r="A290" s="209"/>
      <c r="B290" s="71"/>
      <c r="C290" s="211"/>
      <c r="D290" s="199"/>
      <c r="E290" s="314"/>
      <c r="F290" s="7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</row>
    <row r="291" spans="1:54" ht="15.75" customHeight="1">
      <c r="A291" s="209"/>
      <c r="B291" s="71"/>
      <c r="C291" s="211"/>
      <c r="D291" s="199"/>
      <c r="E291" s="314"/>
      <c r="F291" s="7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</row>
    <row r="292" spans="1:54" ht="15.75" customHeight="1">
      <c r="A292" s="209"/>
      <c r="B292" s="71"/>
      <c r="C292" s="211"/>
      <c r="D292" s="199"/>
      <c r="E292" s="314"/>
      <c r="F292" s="7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</row>
    <row r="293" spans="1:54" ht="15.75" customHeight="1">
      <c r="A293" s="209"/>
      <c r="B293" s="71"/>
      <c r="C293" s="211"/>
      <c r="D293" s="199"/>
      <c r="E293" s="314"/>
      <c r="F293" s="7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</row>
    <row r="294" spans="1:54" ht="15.75" customHeight="1">
      <c r="A294" s="209"/>
      <c r="B294" s="71"/>
      <c r="C294" s="211"/>
      <c r="D294" s="199"/>
      <c r="E294" s="314"/>
      <c r="F294" s="7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</row>
    <row r="295" spans="1:54" ht="15.75" customHeight="1">
      <c r="A295" s="209"/>
      <c r="B295" s="71"/>
      <c r="C295" s="211"/>
      <c r="D295" s="199"/>
      <c r="E295" s="314"/>
      <c r="F295" s="7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</row>
    <row r="296" spans="1:54" ht="15.75" customHeight="1">
      <c r="A296" s="209"/>
      <c r="B296" s="71"/>
      <c r="C296" s="211"/>
      <c r="D296" s="199"/>
      <c r="E296" s="314"/>
      <c r="F296" s="7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</row>
    <row r="297" spans="1:54" ht="15.75" customHeight="1">
      <c r="A297" s="209"/>
      <c r="B297" s="71"/>
      <c r="C297" s="211"/>
      <c r="D297" s="199"/>
      <c r="E297" s="314"/>
      <c r="F297" s="7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</row>
    <row r="298" spans="1:54" ht="15.75" customHeight="1">
      <c r="A298" s="209"/>
      <c r="B298" s="71"/>
      <c r="C298" s="211"/>
      <c r="D298" s="199"/>
      <c r="E298" s="314"/>
      <c r="F298" s="7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</row>
    <row r="299" spans="1:54" ht="15.75" customHeight="1">
      <c r="A299" s="209"/>
      <c r="B299" s="71"/>
      <c r="C299" s="211"/>
      <c r="D299" s="199"/>
      <c r="E299" s="314"/>
      <c r="F299" s="7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</row>
    <row r="300" spans="1:54" ht="15.75" customHeight="1">
      <c r="A300" s="209"/>
      <c r="B300" s="71"/>
      <c r="C300" s="211"/>
      <c r="D300" s="199"/>
      <c r="E300" s="314"/>
      <c r="F300" s="7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</row>
    <row r="301" spans="1:54" ht="15.75" customHeight="1">
      <c r="A301" s="209"/>
      <c r="B301" s="71"/>
      <c r="C301" s="211"/>
      <c r="D301" s="199"/>
      <c r="E301" s="314"/>
      <c r="F301" s="7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</row>
    <row r="302" spans="1:54" ht="15.75" customHeight="1">
      <c r="A302" s="209"/>
      <c r="B302" s="71"/>
      <c r="C302" s="211"/>
      <c r="D302" s="199"/>
      <c r="E302" s="314"/>
      <c r="F302" s="7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</row>
    <row r="303" spans="1:54" ht="15.75" customHeight="1">
      <c r="A303" s="209"/>
      <c r="B303" s="71"/>
      <c r="C303" s="211"/>
      <c r="D303" s="199"/>
      <c r="E303" s="314"/>
      <c r="F303" s="7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</row>
    <row r="304" spans="1:54" ht="15.75" customHeight="1">
      <c r="A304" s="209"/>
      <c r="B304" s="71"/>
      <c r="C304" s="211"/>
      <c r="D304" s="199"/>
      <c r="E304" s="314"/>
      <c r="F304" s="7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</row>
    <row r="305" spans="1:54" ht="15.75" customHeight="1">
      <c r="A305" s="209"/>
      <c r="B305" s="71"/>
      <c r="C305" s="211"/>
      <c r="D305" s="199"/>
      <c r="E305" s="314"/>
      <c r="F305" s="7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</row>
    <row r="306" spans="1:54" ht="15.75" customHeight="1">
      <c r="A306" s="209"/>
      <c r="B306" s="71"/>
      <c r="C306" s="211"/>
      <c r="D306" s="199"/>
      <c r="E306" s="314"/>
      <c r="F306" s="7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</row>
    <row r="307" spans="1:54" ht="15.75" customHeight="1">
      <c r="A307" s="209"/>
      <c r="B307" s="71"/>
      <c r="C307" s="211"/>
      <c r="D307" s="199"/>
      <c r="E307" s="314"/>
      <c r="F307" s="7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</row>
    <row r="308" spans="1:54" ht="15.75" customHeight="1">
      <c r="A308" s="209"/>
      <c r="B308" s="71"/>
      <c r="C308" s="211"/>
      <c r="D308" s="199"/>
      <c r="E308" s="314"/>
      <c r="F308" s="7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</row>
    <row r="309" spans="1:54" ht="15.75" customHeight="1">
      <c r="A309" s="209"/>
      <c r="B309" s="71"/>
      <c r="C309" s="211"/>
      <c r="D309" s="199"/>
      <c r="E309" s="314"/>
      <c r="F309" s="7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</row>
    <row r="310" spans="1:54" ht="15.75" customHeight="1">
      <c r="A310" s="209"/>
      <c r="B310" s="71"/>
      <c r="C310" s="211"/>
      <c r="D310" s="199"/>
      <c r="E310" s="314"/>
      <c r="F310" s="7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</row>
    <row r="311" spans="1:54" ht="15.75" customHeight="1">
      <c r="A311" s="209"/>
      <c r="B311" s="71"/>
      <c r="C311" s="211"/>
      <c r="D311" s="199"/>
      <c r="E311" s="314"/>
      <c r="F311" s="7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</row>
    <row r="312" spans="1:54" ht="15.75" customHeight="1">
      <c r="A312" s="209"/>
      <c r="B312" s="71"/>
      <c r="C312" s="211"/>
      <c r="D312" s="199"/>
      <c r="E312" s="314"/>
      <c r="F312" s="7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</row>
    <row r="313" spans="1:54" ht="15.75" customHeight="1">
      <c r="A313" s="209"/>
      <c r="B313" s="71"/>
      <c r="C313" s="211"/>
      <c r="D313" s="199"/>
      <c r="E313" s="314"/>
      <c r="F313" s="7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1:54" ht="15.75" customHeight="1">
      <c r="A314" s="209"/>
      <c r="B314" s="71"/>
      <c r="C314" s="211"/>
      <c r="D314" s="199"/>
      <c r="E314" s="314"/>
      <c r="F314" s="7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</row>
    <row r="315" spans="1:54" ht="15.75" customHeight="1">
      <c r="A315" s="209"/>
      <c r="B315" s="71"/>
      <c r="C315" s="211"/>
      <c r="D315" s="199"/>
      <c r="E315" s="314"/>
      <c r="F315" s="7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</row>
    <row r="316" spans="1:54" ht="15.75" customHeight="1">
      <c r="A316" s="209"/>
      <c r="B316" s="71"/>
      <c r="C316" s="211"/>
      <c r="D316" s="199"/>
      <c r="E316" s="314"/>
      <c r="F316" s="7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</row>
    <row r="317" spans="1:54" ht="15.75" customHeight="1">
      <c r="A317" s="209"/>
      <c r="B317" s="71"/>
      <c r="C317" s="211"/>
      <c r="D317" s="199"/>
      <c r="E317" s="314"/>
      <c r="F317" s="7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</row>
    <row r="318" spans="1:54" ht="15.75" customHeight="1">
      <c r="A318" s="209"/>
      <c r="B318" s="71"/>
      <c r="C318" s="211"/>
      <c r="D318" s="199"/>
      <c r="E318" s="314"/>
      <c r="F318" s="7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</row>
    <row r="319" spans="1:54" ht="15.75" customHeight="1">
      <c r="A319" s="209"/>
      <c r="B319" s="71"/>
      <c r="C319" s="211"/>
      <c r="D319" s="199"/>
      <c r="E319" s="314"/>
      <c r="F319" s="7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</row>
    <row r="320" spans="1:54" ht="15.75" customHeight="1">
      <c r="A320" s="209"/>
      <c r="B320" s="71"/>
      <c r="C320" s="211"/>
      <c r="D320" s="199"/>
      <c r="E320" s="314"/>
      <c r="F320" s="7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</row>
    <row r="321" spans="1:54" ht="15.75" customHeight="1">
      <c r="A321" s="209"/>
      <c r="B321" s="71"/>
      <c r="C321" s="211"/>
      <c r="D321" s="199"/>
      <c r="E321" s="314"/>
      <c r="F321" s="7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</row>
    <row r="322" spans="1:54" ht="15.75" customHeight="1">
      <c r="A322" s="209"/>
      <c r="B322" s="71"/>
      <c r="C322" s="211"/>
      <c r="D322" s="199"/>
      <c r="E322" s="314"/>
      <c r="F322" s="7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</row>
    <row r="323" spans="1:54" ht="15.75" customHeight="1">
      <c r="A323" s="209"/>
      <c r="B323" s="71"/>
      <c r="C323" s="211"/>
      <c r="D323" s="199"/>
      <c r="E323" s="314"/>
      <c r="F323" s="7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</row>
    <row r="324" spans="1:54" ht="15.75" customHeight="1">
      <c r="A324" s="209"/>
      <c r="B324" s="71"/>
      <c r="C324" s="211"/>
      <c r="D324" s="199"/>
      <c r="E324" s="314"/>
      <c r="F324" s="7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</row>
    <row r="325" spans="1:54" ht="15.75" customHeight="1">
      <c r="A325" s="209"/>
      <c r="B325" s="71"/>
      <c r="C325" s="211"/>
      <c r="D325" s="199"/>
      <c r="E325" s="314"/>
      <c r="F325" s="7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</row>
    <row r="326" spans="1:54" ht="15.75" customHeight="1">
      <c r="A326" s="209"/>
      <c r="B326" s="71"/>
      <c r="C326" s="211"/>
      <c r="D326" s="199"/>
      <c r="E326" s="314"/>
      <c r="F326" s="7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</row>
    <row r="327" spans="1:54" ht="15.75" customHeight="1">
      <c r="A327" s="209"/>
      <c r="B327" s="71"/>
      <c r="C327" s="211"/>
      <c r="D327" s="199"/>
      <c r="E327" s="314"/>
      <c r="F327" s="7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</row>
    <row r="328" spans="1:54" ht="15.75" customHeight="1">
      <c r="A328" s="209"/>
      <c r="B328" s="71"/>
      <c r="C328" s="211"/>
      <c r="D328" s="199"/>
      <c r="E328" s="314"/>
      <c r="F328" s="7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</row>
    <row r="329" spans="1:54" ht="15.75" customHeight="1">
      <c r="A329" s="209"/>
      <c r="B329" s="71"/>
      <c r="C329" s="211"/>
      <c r="D329" s="199"/>
      <c r="E329" s="314"/>
      <c r="F329" s="7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</row>
    <row r="330" spans="1:54" ht="15.75" customHeight="1">
      <c r="A330" s="209"/>
      <c r="B330" s="71"/>
      <c r="C330" s="211"/>
      <c r="D330" s="199"/>
      <c r="E330" s="314"/>
      <c r="F330" s="7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</row>
    <row r="331" spans="1:54" ht="15.75" customHeight="1">
      <c r="A331" s="209"/>
      <c r="B331" s="71"/>
      <c r="C331" s="211"/>
      <c r="D331" s="199"/>
      <c r="E331" s="314"/>
      <c r="F331" s="7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</row>
    <row r="332" spans="1:54" ht="15.75" customHeight="1">
      <c r="A332" s="209"/>
      <c r="B332" s="71"/>
      <c r="C332" s="211"/>
      <c r="D332" s="199"/>
      <c r="E332" s="314"/>
      <c r="F332" s="7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</row>
    <row r="333" spans="1:54" ht="15.75" customHeight="1">
      <c r="A333" s="209"/>
      <c r="B333" s="71"/>
      <c r="C333" s="211"/>
      <c r="D333" s="199"/>
      <c r="E333" s="314"/>
      <c r="F333" s="7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</row>
    <row r="334" spans="1:54" ht="15.75" customHeight="1">
      <c r="A334" s="209"/>
      <c r="B334" s="71"/>
      <c r="C334" s="211"/>
      <c r="D334" s="199"/>
      <c r="E334" s="314"/>
      <c r="F334" s="7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</row>
    <row r="335" spans="1:54" ht="15.75" customHeight="1">
      <c r="A335" s="209"/>
      <c r="B335" s="71"/>
      <c r="C335" s="211"/>
      <c r="D335" s="199"/>
      <c r="E335" s="314"/>
      <c r="F335" s="7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</row>
    <row r="336" spans="1:54" ht="15.75" customHeight="1">
      <c r="A336" s="209"/>
      <c r="B336" s="71"/>
      <c r="C336" s="211"/>
      <c r="D336" s="199"/>
      <c r="E336" s="314"/>
      <c r="F336" s="7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</row>
    <row r="337" spans="1:54" ht="15.75" customHeight="1">
      <c r="A337" s="209"/>
      <c r="B337" s="71"/>
      <c r="C337" s="211"/>
      <c r="D337" s="199"/>
      <c r="E337" s="314"/>
      <c r="F337" s="7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</row>
    <row r="338" spans="1:54" ht="15.75" customHeight="1">
      <c r="A338" s="209"/>
      <c r="B338" s="71"/>
      <c r="C338" s="211"/>
      <c r="D338" s="199"/>
      <c r="E338" s="314"/>
      <c r="F338" s="7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</row>
    <row r="339" spans="1:54" ht="15.75" customHeight="1">
      <c r="A339" s="209"/>
      <c r="B339" s="71"/>
      <c r="C339" s="211"/>
      <c r="D339" s="199"/>
      <c r="E339" s="314"/>
      <c r="F339" s="7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</row>
    <row r="340" spans="1:54" ht="15.75" customHeight="1">
      <c r="A340" s="209"/>
      <c r="B340" s="71"/>
      <c r="C340" s="211"/>
      <c r="D340" s="199"/>
      <c r="E340" s="314"/>
      <c r="F340" s="7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</row>
    <row r="341" spans="1:54" ht="15.75" customHeight="1">
      <c r="A341" s="209"/>
      <c r="B341" s="71"/>
      <c r="C341" s="211"/>
      <c r="D341" s="199"/>
      <c r="E341" s="314"/>
      <c r="F341" s="7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</row>
    <row r="342" spans="1:54" ht="15.75" customHeight="1">
      <c r="A342" s="209"/>
      <c r="B342" s="71"/>
      <c r="C342" s="211"/>
      <c r="D342" s="199"/>
      <c r="E342" s="314"/>
      <c r="F342" s="7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</row>
    <row r="343" spans="1:54" ht="15.75" customHeight="1">
      <c r="A343" s="209"/>
      <c r="B343" s="71"/>
      <c r="C343" s="211"/>
      <c r="D343" s="199"/>
      <c r="E343" s="314"/>
      <c r="F343" s="7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</row>
    <row r="344" spans="1:54" ht="15.75" customHeight="1">
      <c r="A344" s="209"/>
      <c r="B344" s="71"/>
      <c r="C344" s="211"/>
      <c r="D344" s="199"/>
      <c r="E344" s="314"/>
      <c r="F344" s="7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</row>
    <row r="345" spans="1:54" ht="15.75" customHeight="1">
      <c r="A345" s="209"/>
      <c r="B345" s="71"/>
      <c r="C345" s="211"/>
      <c r="D345" s="199"/>
      <c r="E345" s="314"/>
      <c r="F345" s="7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</row>
    <row r="346" spans="1:54" ht="15.75" customHeight="1">
      <c r="A346" s="209"/>
      <c r="B346" s="71"/>
      <c r="C346" s="211"/>
      <c r="D346" s="199"/>
      <c r="E346" s="314"/>
      <c r="F346" s="7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</row>
    <row r="347" spans="1:54" ht="15.75" customHeight="1">
      <c r="A347" s="209"/>
      <c r="B347" s="71"/>
      <c r="C347" s="211"/>
      <c r="D347" s="199"/>
      <c r="E347" s="314"/>
      <c r="F347" s="7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</row>
    <row r="348" spans="1:54" ht="15.75" customHeight="1">
      <c r="A348" s="209"/>
      <c r="B348" s="71"/>
      <c r="C348" s="211"/>
      <c r="D348" s="199"/>
      <c r="E348" s="314"/>
      <c r="F348" s="7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</row>
    <row r="349" spans="1:54" ht="15.75" customHeight="1">
      <c r="A349" s="209"/>
      <c r="B349" s="71"/>
      <c r="C349" s="211"/>
      <c r="D349" s="199"/>
      <c r="E349" s="314"/>
      <c r="F349" s="7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</row>
    <row r="350" spans="1:54" ht="15.75" customHeight="1">
      <c r="A350" s="209"/>
      <c r="B350" s="71"/>
      <c r="C350" s="211"/>
      <c r="D350" s="199"/>
      <c r="E350" s="314"/>
      <c r="F350" s="7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</row>
    <row r="351" spans="1:54" ht="15.75" customHeight="1">
      <c r="A351" s="209"/>
      <c r="B351" s="71"/>
      <c r="C351" s="211"/>
      <c r="D351" s="199"/>
      <c r="E351" s="314"/>
      <c r="F351" s="7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</row>
    <row r="352" spans="1:54" ht="15.75" customHeight="1">
      <c r="A352" s="209"/>
      <c r="B352" s="71"/>
      <c r="C352" s="211"/>
      <c r="D352" s="199"/>
      <c r="E352" s="314"/>
      <c r="F352" s="7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</row>
    <row r="353" spans="1:54" ht="15.75" customHeight="1">
      <c r="A353" s="209"/>
      <c r="B353" s="71"/>
      <c r="C353" s="211"/>
      <c r="D353" s="199"/>
      <c r="E353" s="314"/>
      <c r="F353" s="7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</row>
    <row r="354" spans="1:54" ht="15.75" customHeight="1">
      <c r="A354" s="209"/>
      <c r="B354" s="71"/>
      <c r="C354" s="211"/>
      <c r="D354" s="199"/>
      <c r="E354" s="314"/>
      <c r="F354" s="7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</row>
    <row r="355" spans="1:54" ht="15.75" customHeight="1">
      <c r="A355" s="209"/>
      <c r="B355" s="71"/>
      <c r="C355" s="211"/>
      <c r="D355" s="199"/>
      <c r="E355" s="314"/>
      <c r="F355" s="7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</row>
    <row r="356" spans="1:54" ht="15.75" customHeight="1">
      <c r="A356" s="209"/>
      <c r="B356" s="71"/>
      <c r="C356" s="211"/>
      <c r="D356" s="199"/>
      <c r="E356" s="314"/>
      <c r="F356" s="7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</row>
    <row r="357" spans="1:54" ht="15.75" customHeight="1">
      <c r="A357" s="209"/>
      <c r="B357" s="71"/>
      <c r="C357" s="211"/>
      <c r="D357" s="199"/>
      <c r="E357" s="314"/>
      <c r="F357" s="7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</row>
    <row r="358" spans="1:54" ht="15.75" customHeight="1">
      <c r="A358" s="209"/>
      <c r="B358" s="71"/>
      <c r="C358" s="211"/>
      <c r="D358" s="199"/>
      <c r="E358" s="314"/>
      <c r="F358" s="7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</row>
    <row r="359" spans="1:54" ht="15.75" customHeight="1">
      <c r="A359" s="209"/>
      <c r="B359" s="71"/>
      <c r="C359" s="211"/>
      <c r="D359" s="199"/>
      <c r="E359" s="314"/>
      <c r="F359" s="7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</row>
    <row r="360" spans="1:54" ht="15.75" customHeight="1">
      <c r="A360" s="209"/>
      <c r="B360" s="71"/>
      <c r="C360" s="211"/>
      <c r="D360" s="199"/>
      <c r="E360" s="314"/>
      <c r="F360" s="7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</row>
    <row r="361" spans="1:54" ht="15.75" customHeight="1">
      <c r="A361" s="209"/>
      <c r="B361" s="71"/>
      <c r="C361" s="211"/>
      <c r="D361" s="199"/>
      <c r="E361" s="314"/>
      <c r="F361" s="7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spans="1:54" ht="15.75" customHeight="1">
      <c r="A362" s="209"/>
      <c r="B362" s="71"/>
      <c r="C362" s="211"/>
      <c r="D362" s="199"/>
      <c r="E362" s="314"/>
      <c r="F362" s="7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spans="1:54" ht="15.75" customHeight="1">
      <c r="A363" s="209"/>
      <c r="B363" s="71"/>
      <c r="C363" s="211"/>
      <c r="D363" s="199"/>
      <c r="E363" s="314"/>
      <c r="F363" s="7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spans="1:54" ht="15.75" customHeight="1">
      <c r="A364" s="209"/>
      <c r="B364" s="71"/>
      <c r="C364" s="211"/>
      <c r="D364" s="199"/>
      <c r="E364" s="314"/>
      <c r="F364" s="7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spans="1:54" ht="15.75" customHeight="1">
      <c r="A365" s="209"/>
      <c r="B365" s="71"/>
      <c r="C365" s="211"/>
      <c r="D365" s="199"/>
      <c r="E365" s="314"/>
      <c r="F365" s="7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</row>
    <row r="366" spans="1:54" ht="15.75" customHeight="1">
      <c r="A366" s="209"/>
      <c r="B366" s="71"/>
      <c r="C366" s="211"/>
      <c r="D366" s="199"/>
      <c r="E366" s="314"/>
      <c r="F366" s="7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</row>
    <row r="367" spans="1:54" ht="15.75" customHeight="1">
      <c r="A367" s="209"/>
      <c r="B367" s="71"/>
      <c r="C367" s="211"/>
      <c r="D367" s="199"/>
      <c r="E367" s="314"/>
      <c r="F367" s="7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</row>
    <row r="368" spans="1:54" ht="15.75" customHeight="1">
      <c r="A368" s="209"/>
      <c r="B368" s="71"/>
      <c r="C368" s="211"/>
      <c r="D368" s="199"/>
      <c r="E368" s="314"/>
      <c r="F368" s="7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</row>
    <row r="369" spans="1:54" ht="15.75" customHeight="1">
      <c r="A369" s="209"/>
      <c r="B369" s="71"/>
      <c r="C369" s="211"/>
      <c r="D369" s="199"/>
      <c r="E369" s="314"/>
      <c r="F369" s="7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</row>
    <row r="370" spans="1:54" ht="15.75" customHeight="1">
      <c r="A370" s="209"/>
      <c r="B370" s="71"/>
      <c r="C370" s="211"/>
      <c r="D370" s="199"/>
      <c r="E370" s="314"/>
      <c r="F370" s="7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</row>
    <row r="371" spans="1:54" ht="15.75" customHeight="1">
      <c r="A371" s="209"/>
      <c r="B371" s="71"/>
      <c r="C371" s="211"/>
      <c r="D371" s="199"/>
      <c r="E371" s="314"/>
      <c r="F371" s="7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</row>
    <row r="372" spans="1:54" ht="15.75" customHeight="1">
      <c r="A372" s="209"/>
      <c r="B372" s="71"/>
      <c r="C372" s="211"/>
      <c r="D372" s="199"/>
      <c r="E372" s="314"/>
      <c r="F372" s="7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</row>
    <row r="373" spans="1:54" ht="15.75" customHeight="1">
      <c r="A373" s="209"/>
      <c r="B373" s="71"/>
      <c r="C373" s="211"/>
      <c r="D373" s="199"/>
      <c r="E373" s="314"/>
      <c r="F373" s="7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</row>
    <row r="374" spans="1:54" ht="15.75" customHeight="1">
      <c r="A374" s="209"/>
      <c r="B374" s="71"/>
      <c r="C374" s="211"/>
      <c r="D374" s="199"/>
      <c r="E374" s="314"/>
      <c r="F374" s="7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</row>
    <row r="375" spans="1:54" ht="15.75" customHeight="1">
      <c r="A375" s="209"/>
      <c r="B375" s="71"/>
      <c r="C375" s="211"/>
      <c r="D375" s="199"/>
      <c r="E375" s="314"/>
      <c r="F375" s="7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</row>
    <row r="376" spans="1:54" ht="15.75" customHeight="1">
      <c r="A376" s="209"/>
      <c r="B376" s="71"/>
      <c r="C376" s="211"/>
      <c r="D376" s="199"/>
      <c r="E376" s="314"/>
      <c r="F376" s="7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</row>
    <row r="377" spans="1:54" ht="15.75" customHeight="1">
      <c r="A377" s="209"/>
      <c r="B377" s="71"/>
      <c r="C377" s="211"/>
      <c r="D377" s="199"/>
      <c r="E377" s="314"/>
      <c r="F377" s="7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</row>
    <row r="378" spans="1:54" ht="15.75" customHeight="1">
      <c r="A378" s="209"/>
      <c r="B378" s="71"/>
      <c r="C378" s="211"/>
      <c r="D378" s="199"/>
      <c r="E378" s="314"/>
      <c r="F378" s="7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</row>
    <row r="379" spans="1:54" ht="15.75" customHeight="1">
      <c r="A379" s="209"/>
      <c r="B379" s="71"/>
      <c r="C379" s="211"/>
      <c r="D379" s="199"/>
      <c r="E379" s="314"/>
      <c r="F379" s="7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</row>
    <row r="380" spans="1:54" ht="15.75" customHeight="1">
      <c r="A380" s="209"/>
      <c r="B380" s="71"/>
      <c r="C380" s="211"/>
      <c r="D380" s="199"/>
      <c r="E380" s="314"/>
      <c r="F380" s="7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</row>
    <row r="381" spans="1:54" ht="15.75" customHeight="1">
      <c r="A381" s="209"/>
      <c r="B381" s="71"/>
      <c r="C381" s="211"/>
      <c r="D381" s="199"/>
      <c r="E381" s="314"/>
      <c r="F381" s="7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</row>
    <row r="382" spans="1:54" ht="15.75" customHeight="1">
      <c r="A382" s="209"/>
      <c r="B382" s="71"/>
      <c r="C382" s="211"/>
      <c r="D382" s="199"/>
      <c r="E382" s="314"/>
      <c r="F382" s="7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</row>
    <row r="383" spans="1:54" ht="15.75" customHeight="1">
      <c r="A383" s="209"/>
      <c r="B383" s="71"/>
      <c r="C383" s="211"/>
      <c r="D383" s="199"/>
      <c r="E383" s="314"/>
      <c r="F383" s="7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</row>
    <row r="384" spans="1:54" ht="15.75" customHeight="1">
      <c r="A384" s="209"/>
      <c r="B384" s="71"/>
      <c r="C384" s="211"/>
      <c r="D384" s="199"/>
      <c r="E384" s="314"/>
      <c r="F384" s="7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</row>
    <row r="385" spans="1:54" ht="15.75" customHeight="1">
      <c r="A385" s="209"/>
      <c r="B385" s="71"/>
      <c r="C385" s="211"/>
      <c r="D385" s="199"/>
      <c r="E385" s="314"/>
      <c r="F385" s="7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</row>
    <row r="386" spans="1:54" ht="15.75" customHeight="1">
      <c r="A386" s="209"/>
      <c r="B386" s="71"/>
      <c r="C386" s="211"/>
      <c r="D386" s="199"/>
      <c r="E386" s="314"/>
      <c r="F386" s="7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</row>
    <row r="387" spans="1:54" ht="15.75" customHeight="1">
      <c r="A387" s="209"/>
      <c r="B387" s="71"/>
      <c r="C387" s="211"/>
      <c r="D387" s="199"/>
      <c r="E387" s="314"/>
      <c r="F387" s="7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</row>
    <row r="388" spans="1:54" ht="15.75" customHeight="1">
      <c r="A388" s="209"/>
      <c r="B388" s="71"/>
      <c r="C388" s="211"/>
      <c r="D388" s="199"/>
      <c r="E388" s="314"/>
      <c r="F388" s="7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</row>
    <row r="389" spans="1:54" ht="15.75" customHeight="1">
      <c r="A389" s="209"/>
      <c r="B389" s="71"/>
      <c r="C389" s="211"/>
      <c r="D389" s="199"/>
      <c r="E389" s="314"/>
      <c r="F389" s="7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</row>
    <row r="390" spans="1:54" ht="15.75" customHeight="1">
      <c r="A390" s="209"/>
      <c r="B390" s="71"/>
      <c r="C390" s="211"/>
      <c r="D390" s="199"/>
      <c r="E390" s="314"/>
      <c r="F390" s="7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</row>
    <row r="391" spans="1:54" ht="15.75" customHeight="1">
      <c r="A391" s="209"/>
      <c r="B391" s="71"/>
      <c r="C391" s="211"/>
      <c r="D391" s="199"/>
      <c r="E391" s="314"/>
      <c r="F391" s="7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</row>
    <row r="392" spans="1:54" ht="15.75" customHeight="1">
      <c r="A392" s="209"/>
      <c r="B392" s="71"/>
      <c r="C392" s="211"/>
      <c r="D392" s="199"/>
      <c r="E392" s="314"/>
      <c r="F392" s="7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</row>
    <row r="393" spans="1:54" ht="15.75" customHeight="1">
      <c r="A393" s="209"/>
      <c r="B393" s="71"/>
      <c r="C393" s="211"/>
      <c r="D393" s="199"/>
      <c r="E393" s="314"/>
      <c r="F393" s="7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</row>
    <row r="394" spans="1:54" ht="15.75" customHeight="1">
      <c r="A394" s="209"/>
      <c r="B394" s="71"/>
      <c r="C394" s="211"/>
      <c r="D394" s="199"/>
      <c r="E394" s="314"/>
      <c r="F394" s="7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</row>
    <row r="395" spans="1:54" ht="15.75" customHeight="1">
      <c r="A395" s="209"/>
      <c r="B395" s="71"/>
      <c r="C395" s="211"/>
      <c r="D395" s="199"/>
      <c r="E395" s="314"/>
      <c r="F395" s="7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</row>
    <row r="396" spans="1:54" ht="15.75" customHeight="1">
      <c r="A396" s="209"/>
      <c r="B396" s="71"/>
      <c r="C396" s="211"/>
      <c r="D396" s="199"/>
      <c r="E396" s="314"/>
      <c r="F396" s="7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</row>
    <row r="397" spans="1:54" ht="15.75" customHeight="1">
      <c r="A397" s="209"/>
      <c r="B397" s="71"/>
      <c r="C397" s="211"/>
      <c r="D397" s="199"/>
      <c r="E397" s="314"/>
      <c r="F397" s="7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</row>
    <row r="398" spans="1:54" ht="15.75" customHeight="1">
      <c r="A398" s="209"/>
      <c r="B398" s="71"/>
      <c r="C398" s="211"/>
      <c r="D398" s="199"/>
      <c r="E398" s="314"/>
      <c r="F398" s="7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</row>
    <row r="399" spans="1:54" ht="15.75" customHeight="1">
      <c r="A399" s="209"/>
      <c r="B399" s="71"/>
      <c r="C399" s="211"/>
      <c r="D399" s="199"/>
      <c r="E399" s="314"/>
      <c r="F399" s="7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</row>
    <row r="400" spans="1:54" ht="15.75" customHeight="1">
      <c r="A400" s="209"/>
      <c r="B400" s="71"/>
      <c r="C400" s="211"/>
      <c r="D400" s="199"/>
      <c r="E400" s="314"/>
      <c r="F400" s="7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</row>
    <row r="401" spans="1:54" ht="15.75" customHeight="1">
      <c r="A401" s="209"/>
      <c r="B401" s="71"/>
      <c r="C401" s="211"/>
      <c r="D401" s="199"/>
      <c r="E401" s="314"/>
      <c r="F401" s="7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</row>
    <row r="402" spans="1:54" ht="15.75" customHeight="1">
      <c r="A402" s="209"/>
      <c r="B402" s="71"/>
      <c r="C402" s="211"/>
      <c r="D402" s="199"/>
      <c r="E402" s="314"/>
      <c r="F402" s="7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</row>
    <row r="403" spans="1:54" ht="15.75" customHeight="1">
      <c r="A403" s="209"/>
      <c r="B403" s="71"/>
      <c r="C403" s="211"/>
      <c r="D403" s="199"/>
      <c r="E403" s="314"/>
      <c r="F403" s="7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</row>
    <row r="404" spans="1:54" ht="15.75" customHeight="1">
      <c r="A404" s="209"/>
      <c r="B404" s="71"/>
      <c r="C404" s="211"/>
      <c r="D404" s="199"/>
      <c r="E404" s="314"/>
      <c r="F404" s="7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</row>
    <row r="405" spans="1:54" ht="15.75" customHeight="1">
      <c r="A405" s="209"/>
      <c r="B405" s="71"/>
      <c r="C405" s="211"/>
      <c r="D405" s="199"/>
      <c r="E405" s="314"/>
      <c r="F405" s="7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</row>
    <row r="406" spans="1:54" ht="15.75" customHeight="1">
      <c r="A406" s="209"/>
      <c r="B406" s="71"/>
      <c r="C406" s="211"/>
      <c r="D406" s="199"/>
      <c r="E406" s="314"/>
      <c r="F406" s="7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</row>
    <row r="407" spans="1:54" ht="15.75" customHeight="1">
      <c r="A407" s="209"/>
      <c r="B407" s="71"/>
      <c r="C407" s="211"/>
      <c r="D407" s="199"/>
      <c r="E407" s="314"/>
      <c r="F407" s="7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</row>
    <row r="408" spans="1:54" ht="15.75" customHeight="1">
      <c r="A408" s="209"/>
      <c r="B408" s="71"/>
      <c r="C408" s="211"/>
      <c r="D408" s="199"/>
      <c r="E408" s="314"/>
      <c r="F408" s="7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</row>
    <row r="409" spans="1:54" ht="15.75" customHeight="1">
      <c r="A409" s="209"/>
      <c r="B409" s="71"/>
      <c r="C409" s="211"/>
      <c r="D409" s="199"/>
      <c r="E409" s="314"/>
      <c r="F409" s="7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</row>
    <row r="410" spans="1:54" ht="15.75" customHeight="1">
      <c r="A410" s="209"/>
      <c r="B410" s="71"/>
      <c r="C410" s="211"/>
      <c r="D410" s="199"/>
      <c r="E410" s="314"/>
      <c r="F410" s="7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</row>
    <row r="411" spans="1:54" ht="15.75" customHeight="1">
      <c r="A411" s="209"/>
      <c r="B411" s="71"/>
      <c r="C411" s="211"/>
      <c r="D411" s="199"/>
      <c r="E411" s="314"/>
      <c r="F411" s="7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ht="15.75" customHeight="1">
      <c r="A412" s="209"/>
      <c r="B412" s="71"/>
      <c r="C412" s="211"/>
      <c r="D412" s="199"/>
      <c r="E412" s="314"/>
      <c r="F412" s="7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ht="15.75" customHeight="1">
      <c r="A413" s="209"/>
      <c r="B413" s="71"/>
      <c r="C413" s="211"/>
      <c r="D413" s="199"/>
      <c r="E413" s="314"/>
      <c r="F413" s="7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ht="15.75" customHeight="1">
      <c r="A414" s="209"/>
      <c r="B414" s="71"/>
      <c r="C414" s="211"/>
      <c r="D414" s="199"/>
      <c r="E414" s="314"/>
      <c r="F414" s="7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ht="15.75" customHeight="1">
      <c r="A415" s="209"/>
      <c r="B415" s="71"/>
      <c r="C415" s="211"/>
      <c r="D415" s="199"/>
      <c r="E415" s="314"/>
      <c r="F415" s="7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ht="15.75" customHeight="1">
      <c r="A416" s="209"/>
      <c r="B416" s="71"/>
      <c r="C416" s="211"/>
      <c r="D416" s="199"/>
      <c r="E416" s="314"/>
      <c r="F416" s="7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ht="15.75" customHeight="1">
      <c r="A417" s="209"/>
      <c r="B417" s="71"/>
      <c r="C417" s="211"/>
      <c r="D417" s="199"/>
      <c r="E417" s="314"/>
      <c r="F417" s="7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ht="15.75" customHeight="1">
      <c r="A418" s="209"/>
      <c r="B418" s="71"/>
      <c r="C418" s="211"/>
      <c r="D418" s="199"/>
      <c r="E418" s="314"/>
      <c r="F418" s="7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</row>
    <row r="419" spans="1:54" ht="15.75" customHeight="1">
      <c r="A419" s="209"/>
      <c r="B419" s="71"/>
      <c r="C419" s="211"/>
      <c r="D419" s="199"/>
      <c r="E419" s="314"/>
      <c r="F419" s="7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</row>
    <row r="420" spans="1:54" ht="15.75" customHeight="1">
      <c r="A420" s="209"/>
      <c r="B420" s="71"/>
      <c r="C420" s="211"/>
      <c r="D420" s="199"/>
      <c r="E420" s="314"/>
      <c r="F420" s="7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</row>
    <row r="421" spans="1:54" ht="15.75" customHeight="1">
      <c r="A421" s="209"/>
      <c r="B421" s="71"/>
      <c r="C421" s="211"/>
      <c r="D421" s="199"/>
      <c r="E421" s="314"/>
      <c r="F421" s="7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</row>
    <row r="422" spans="1:54" ht="15.75" customHeight="1">
      <c r="A422" s="209"/>
      <c r="B422" s="71"/>
      <c r="C422" s="211"/>
      <c r="D422" s="199"/>
      <c r="E422" s="314"/>
      <c r="F422" s="7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</row>
    <row r="423" spans="1:54" ht="15.75" customHeight="1">
      <c r="A423" s="209"/>
      <c r="B423" s="71"/>
      <c r="C423" s="211"/>
      <c r="D423" s="199"/>
      <c r="E423" s="314"/>
      <c r="F423" s="7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</row>
    <row r="424" spans="1:54" ht="15.75" customHeight="1">
      <c r="A424" s="209"/>
      <c r="B424" s="71"/>
      <c r="C424" s="211"/>
      <c r="D424" s="199"/>
      <c r="E424" s="314"/>
      <c r="F424" s="7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</row>
    <row r="425" spans="1:54" ht="15.75" customHeight="1">
      <c r="A425" s="209"/>
      <c r="B425" s="71"/>
      <c r="C425" s="211"/>
      <c r="D425" s="199"/>
      <c r="E425" s="314"/>
      <c r="F425" s="7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</row>
    <row r="426" spans="1:54" ht="15.75" customHeight="1">
      <c r="A426" s="209"/>
      <c r="B426" s="71"/>
      <c r="C426" s="211"/>
      <c r="D426" s="199"/>
      <c r="E426" s="314"/>
      <c r="F426" s="7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</row>
    <row r="427" spans="1:54" ht="15.75" customHeight="1">
      <c r="A427" s="209"/>
      <c r="B427" s="71"/>
      <c r="C427" s="211"/>
      <c r="D427" s="199"/>
      <c r="E427" s="314"/>
      <c r="F427" s="7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</row>
    <row r="428" spans="1:54" ht="15.75" customHeight="1">
      <c r="A428" s="209"/>
      <c r="B428" s="71"/>
      <c r="C428" s="211"/>
      <c r="D428" s="199"/>
      <c r="E428" s="314"/>
      <c r="F428" s="7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</row>
    <row r="429" spans="1:54" ht="15.75" customHeight="1">
      <c r="A429" s="209"/>
      <c r="B429" s="71"/>
      <c r="C429" s="211"/>
      <c r="D429" s="199"/>
      <c r="E429" s="314"/>
      <c r="F429" s="7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</row>
    <row r="430" spans="1:54" ht="15.75" customHeight="1">
      <c r="A430" s="209"/>
      <c r="B430" s="71"/>
      <c r="C430" s="211"/>
      <c r="D430" s="199"/>
      <c r="E430" s="314"/>
      <c r="F430" s="7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</row>
    <row r="431" spans="1:54" ht="15.75" customHeight="1">
      <c r="A431" s="209"/>
      <c r="B431" s="71"/>
      <c r="C431" s="211"/>
      <c r="D431" s="199"/>
      <c r="E431" s="314"/>
      <c r="F431" s="7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</row>
    <row r="432" spans="1:54" ht="15.75" customHeight="1">
      <c r="A432" s="209"/>
      <c r="B432" s="71"/>
      <c r="C432" s="211"/>
      <c r="D432" s="199"/>
      <c r="E432" s="314"/>
      <c r="F432" s="7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</row>
    <row r="433" spans="1:54" ht="15.75" customHeight="1">
      <c r="A433" s="209"/>
      <c r="B433" s="71"/>
      <c r="C433" s="211"/>
      <c r="D433" s="199"/>
      <c r="E433" s="314"/>
      <c r="F433" s="7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</row>
    <row r="434" spans="1:54" ht="15.75" customHeight="1">
      <c r="A434" s="209"/>
      <c r="B434" s="71"/>
      <c r="C434" s="211"/>
      <c r="D434" s="199"/>
      <c r="E434" s="314"/>
      <c r="F434" s="7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</row>
    <row r="435" spans="1:54" ht="15.75" customHeight="1">
      <c r="A435" s="209"/>
      <c r="B435" s="71"/>
      <c r="C435" s="211"/>
      <c r="D435" s="199"/>
      <c r="E435" s="314"/>
      <c r="F435" s="7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</row>
    <row r="436" spans="1:54" ht="15.75" customHeight="1">
      <c r="A436" s="209"/>
      <c r="B436" s="71"/>
      <c r="C436" s="211"/>
      <c r="D436" s="199"/>
      <c r="E436" s="314"/>
      <c r="F436" s="7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</row>
    <row r="437" spans="1:54" ht="15.75" customHeight="1">
      <c r="A437" s="209"/>
      <c r="B437" s="71"/>
      <c r="C437" s="211"/>
      <c r="D437" s="199"/>
      <c r="E437" s="314"/>
      <c r="F437" s="7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</row>
    <row r="438" spans="1:54" ht="15.75" customHeight="1">
      <c r="A438" s="209"/>
      <c r="B438" s="71"/>
      <c r="C438" s="211"/>
      <c r="D438" s="199"/>
      <c r="E438" s="314"/>
      <c r="F438" s="7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</row>
    <row r="439" spans="1:54" ht="15.75" customHeight="1">
      <c r="A439" s="209"/>
      <c r="B439" s="71"/>
      <c r="C439" s="211"/>
      <c r="D439" s="199"/>
      <c r="E439" s="314"/>
      <c r="F439" s="7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</row>
    <row r="440" spans="1:54" ht="15.75" customHeight="1">
      <c r="A440" s="209"/>
      <c r="B440" s="71"/>
      <c r="C440" s="211"/>
      <c r="D440" s="199"/>
      <c r="E440" s="314"/>
      <c r="F440" s="7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</row>
    <row r="441" spans="1:54" ht="15.75" customHeight="1">
      <c r="A441" s="209"/>
      <c r="B441" s="71"/>
      <c r="C441" s="211"/>
      <c r="D441" s="199"/>
      <c r="E441" s="314"/>
      <c r="F441" s="7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</row>
    <row r="442" spans="1:54" ht="15.75" customHeight="1">
      <c r="A442" s="209"/>
      <c r="B442" s="71"/>
      <c r="C442" s="211"/>
      <c r="D442" s="199"/>
      <c r="E442" s="314"/>
      <c r="F442" s="7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</row>
    <row r="443" spans="1:54" ht="15.75" customHeight="1">
      <c r="A443" s="209"/>
      <c r="B443" s="71"/>
      <c r="C443" s="211"/>
      <c r="D443" s="199"/>
      <c r="E443" s="314"/>
      <c r="F443" s="7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</row>
    <row r="444" spans="1:54" ht="15.75" customHeight="1">
      <c r="A444" s="209"/>
      <c r="B444" s="71"/>
      <c r="C444" s="211"/>
      <c r="D444" s="199"/>
      <c r="E444" s="314"/>
      <c r="F444" s="7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</row>
    <row r="445" spans="1:54" ht="15.75" customHeight="1">
      <c r="A445" s="209"/>
      <c r="B445" s="71"/>
      <c r="C445" s="211"/>
      <c r="D445" s="199"/>
      <c r="E445" s="314"/>
      <c r="F445" s="7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</row>
    <row r="446" spans="1:54" ht="15.75" customHeight="1">
      <c r="A446" s="209"/>
      <c r="B446" s="71"/>
      <c r="C446" s="211"/>
      <c r="D446" s="199"/>
      <c r="E446" s="314"/>
      <c r="F446" s="7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</row>
    <row r="447" spans="1:54" ht="15.75" customHeight="1">
      <c r="A447" s="209"/>
      <c r="B447" s="71"/>
      <c r="C447" s="211"/>
      <c r="D447" s="199"/>
      <c r="E447" s="314"/>
      <c r="F447" s="7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</row>
    <row r="448" spans="1:54" ht="15.75" customHeight="1">
      <c r="A448" s="209"/>
      <c r="B448" s="71"/>
      <c r="C448" s="211"/>
      <c r="D448" s="199"/>
      <c r="E448" s="314"/>
      <c r="F448" s="7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</row>
    <row r="449" spans="1:54" ht="15.75" customHeight="1">
      <c r="A449" s="209"/>
      <c r="B449" s="71"/>
      <c r="C449" s="211"/>
      <c r="D449" s="199"/>
      <c r="E449" s="314"/>
      <c r="F449" s="7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</row>
    <row r="450" spans="1:54" ht="15.75" customHeight="1">
      <c r="A450" s="209"/>
      <c r="B450" s="71"/>
      <c r="C450" s="211"/>
      <c r="D450" s="199"/>
      <c r="E450" s="314"/>
      <c r="F450" s="7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</row>
    <row r="451" spans="1:54" ht="15.75" customHeight="1">
      <c r="A451" s="209"/>
      <c r="B451" s="71"/>
      <c r="C451" s="211"/>
      <c r="D451" s="199"/>
      <c r="E451" s="314"/>
      <c r="F451" s="7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</row>
    <row r="452" spans="1:54" ht="15.75" customHeight="1">
      <c r="A452" s="209"/>
      <c r="B452" s="71"/>
      <c r="C452" s="211"/>
      <c r="D452" s="199"/>
      <c r="E452" s="314"/>
      <c r="F452" s="7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</row>
    <row r="453" spans="1:54" ht="15.75" customHeight="1">
      <c r="A453" s="209"/>
      <c r="B453" s="71"/>
      <c r="C453" s="211"/>
      <c r="D453" s="199"/>
      <c r="E453" s="314"/>
      <c r="F453" s="7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</row>
    <row r="454" spans="1:54" ht="15.75" customHeight="1">
      <c r="A454" s="209"/>
      <c r="B454" s="71"/>
      <c r="C454" s="211"/>
      <c r="D454" s="199"/>
      <c r="E454" s="314"/>
      <c r="F454" s="7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</row>
    <row r="455" spans="1:54" ht="15.75" customHeight="1">
      <c r="A455" s="209"/>
      <c r="B455" s="71"/>
      <c r="C455" s="211"/>
      <c r="D455" s="199"/>
      <c r="E455" s="314"/>
      <c r="F455" s="7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</row>
    <row r="456" spans="1:54" ht="15.75" customHeight="1">
      <c r="A456" s="209"/>
      <c r="B456" s="71"/>
      <c r="C456" s="211"/>
      <c r="D456" s="199"/>
      <c r="E456" s="314"/>
      <c r="F456" s="7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</row>
    <row r="457" spans="1:54" ht="15.75" customHeight="1">
      <c r="A457" s="209"/>
      <c r="B457" s="71"/>
      <c r="C457" s="211"/>
      <c r="D457" s="199"/>
      <c r="E457" s="314"/>
      <c r="F457" s="7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</row>
    <row r="458" spans="1:54" ht="15.75" customHeight="1">
      <c r="A458" s="209"/>
      <c r="B458" s="71"/>
      <c r="C458" s="211"/>
      <c r="D458" s="199"/>
      <c r="E458" s="314"/>
      <c r="F458" s="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</row>
    <row r="459" spans="1:54" ht="15.75" customHeight="1">
      <c r="A459" s="209"/>
      <c r="B459" s="71"/>
      <c r="C459" s="211"/>
      <c r="D459" s="199"/>
      <c r="E459" s="314"/>
      <c r="F459" s="7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</row>
    <row r="460" spans="1:54" ht="15.75" customHeight="1">
      <c r="A460" s="209"/>
      <c r="B460" s="71"/>
      <c r="C460" s="211"/>
      <c r="D460" s="199"/>
      <c r="E460" s="314"/>
      <c r="F460" s="7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</row>
    <row r="461" spans="1:54" ht="15.75" customHeight="1">
      <c r="A461" s="209"/>
      <c r="B461" s="71"/>
      <c r="C461" s="211"/>
      <c r="D461" s="199"/>
      <c r="E461" s="314"/>
      <c r="F461" s="7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</row>
    <row r="462" spans="1:54" ht="15.75" customHeight="1">
      <c r="A462" s="209"/>
      <c r="B462" s="71"/>
      <c r="C462" s="211"/>
      <c r="D462" s="199"/>
      <c r="E462" s="314"/>
      <c r="F462" s="7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</row>
    <row r="463" spans="1:54" ht="15.75" customHeight="1">
      <c r="A463" s="209"/>
      <c r="B463" s="71"/>
      <c r="C463" s="211"/>
      <c r="D463" s="199"/>
      <c r="E463" s="314"/>
      <c r="F463" s="7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</row>
    <row r="464" spans="1:54" ht="15.75" customHeight="1">
      <c r="A464" s="209"/>
      <c r="B464" s="71"/>
      <c r="C464" s="211"/>
      <c r="D464" s="199"/>
      <c r="E464" s="314"/>
      <c r="F464" s="7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</row>
    <row r="465" spans="1:54" ht="15.75" customHeight="1">
      <c r="A465" s="209"/>
      <c r="B465" s="71"/>
      <c r="C465" s="211"/>
      <c r="D465" s="199"/>
      <c r="E465" s="314"/>
      <c r="F465" s="7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</row>
    <row r="466" spans="1:54" ht="15.75" customHeight="1">
      <c r="A466" s="209"/>
      <c r="B466" s="71"/>
      <c r="C466" s="211"/>
      <c r="D466" s="199"/>
      <c r="E466" s="314"/>
      <c r="F466" s="7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</row>
    <row r="467" spans="1:54" ht="15.75" customHeight="1">
      <c r="A467" s="209"/>
      <c r="B467" s="71"/>
      <c r="C467" s="211"/>
      <c r="D467" s="199"/>
      <c r="E467" s="314"/>
      <c r="F467" s="7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</row>
    <row r="468" spans="1:54" ht="15.75" customHeight="1">
      <c r="A468" s="209"/>
      <c r="B468" s="71"/>
      <c r="C468" s="211"/>
      <c r="D468" s="199"/>
      <c r="E468" s="314"/>
      <c r="F468" s="7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</row>
    <row r="469" spans="1:54" ht="15.75" customHeight="1">
      <c r="A469" s="209"/>
      <c r="B469" s="71"/>
      <c r="C469" s="211"/>
      <c r="D469" s="199"/>
      <c r="E469" s="314"/>
      <c r="F469" s="7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</row>
    <row r="470" spans="1:54" ht="15.75" customHeight="1">
      <c r="A470" s="209"/>
      <c r="B470" s="71"/>
      <c r="C470" s="211"/>
      <c r="D470" s="199"/>
      <c r="E470" s="314"/>
      <c r="F470" s="7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</row>
    <row r="471" spans="1:54" ht="15.75" customHeight="1">
      <c r="A471" s="209"/>
      <c r="B471" s="71"/>
      <c r="C471" s="211"/>
      <c r="D471" s="199"/>
      <c r="E471" s="314"/>
      <c r="F471" s="7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</row>
    <row r="472" spans="1:54" ht="15.75" customHeight="1">
      <c r="A472" s="209"/>
      <c r="B472" s="71"/>
      <c r="C472" s="211"/>
      <c r="D472" s="199"/>
      <c r="E472" s="314"/>
      <c r="F472" s="7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</row>
    <row r="473" spans="1:54" ht="15.75" customHeight="1">
      <c r="A473" s="209"/>
      <c r="B473" s="71"/>
      <c r="C473" s="211"/>
      <c r="D473" s="199"/>
      <c r="E473" s="314"/>
      <c r="F473" s="7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</row>
    <row r="474" spans="1:54" ht="15.75" customHeight="1">
      <c r="A474" s="209"/>
      <c r="B474" s="71"/>
      <c r="C474" s="211"/>
      <c r="D474" s="199"/>
      <c r="E474" s="314"/>
      <c r="F474" s="7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</row>
    <row r="475" spans="1:54" ht="15.75" customHeight="1">
      <c r="A475" s="209"/>
      <c r="B475" s="71"/>
      <c r="C475" s="211"/>
      <c r="D475" s="199"/>
      <c r="E475" s="314"/>
      <c r="F475" s="7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</row>
    <row r="476" spans="1:54" ht="15.75" customHeight="1">
      <c r="A476" s="209"/>
      <c r="B476" s="71"/>
      <c r="C476" s="211"/>
      <c r="D476" s="199"/>
      <c r="E476" s="314"/>
      <c r="F476" s="7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</row>
    <row r="477" spans="1:54" ht="15.75" customHeight="1">
      <c r="A477" s="209"/>
      <c r="B477" s="71"/>
      <c r="C477" s="211"/>
      <c r="D477" s="199"/>
      <c r="E477" s="314"/>
      <c r="F477" s="7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</row>
    <row r="478" spans="1:54" ht="15.75" customHeight="1">
      <c r="A478" s="209"/>
      <c r="B478" s="71"/>
      <c r="C478" s="211"/>
      <c r="D478" s="199"/>
      <c r="E478" s="314"/>
      <c r="F478" s="7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</row>
    <row r="479" spans="1:54" ht="15.75" customHeight="1">
      <c r="A479" s="209"/>
      <c r="B479" s="71"/>
      <c r="C479" s="211"/>
      <c r="D479" s="199"/>
      <c r="E479" s="314"/>
      <c r="F479" s="7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</row>
    <row r="480" spans="1:54" ht="15.75" customHeight="1">
      <c r="A480" s="209"/>
      <c r="B480" s="71"/>
      <c r="C480" s="211"/>
      <c r="D480" s="199"/>
      <c r="E480" s="314"/>
      <c r="F480" s="7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</row>
    <row r="481" spans="1:54" ht="15.75" customHeight="1">
      <c r="A481" s="209"/>
      <c r="B481" s="71"/>
      <c r="C481" s="211"/>
      <c r="D481" s="199"/>
      <c r="E481" s="314"/>
      <c r="F481" s="7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</row>
    <row r="482" spans="1:54" ht="15.75" customHeight="1">
      <c r="A482" s="209"/>
      <c r="B482" s="71"/>
      <c r="C482" s="211"/>
      <c r="D482" s="199"/>
      <c r="E482" s="314"/>
      <c r="F482" s="7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</row>
    <row r="483" spans="1:54" ht="15.75" customHeight="1">
      <c r="A483" s="209"/>
      <c r="B483" s="71"/>
      <c r="C483" s="211"/>
      <c r="D483" s="199"/>
      <c r="E483" s="314"/>
      <c r="F483" s="7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</row>
    <row r="484" spans="1:54" ht="15.75" customHeight="1">
      <c r="A484" s="209"/>
      <c r="B484" s="71"/>
      <c r="C484" s="211"/>
      <c r="D484" s="199"/>
      <c r="E484" s="314"/>
      <c r="F484" s="7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</row>
    <row r="485" spans="1:54" ht="15.75" customHeight="1">
      <c r="A485" s="209"/>
      <c r="B485" s="71"/>
      <c r="C485" s="211"/>
      <c r="D485" s="199"/>
      <c r="E485" s="314"/>
      <c r="F485" s="7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</row>
    <row r="486" spans="1:54" ht="15.75" customHeight="1">
      <c r="A486" s="209"/>
      <c r="B486" s="71"/>
      <c r="C486" s="211"/>
      <c r="D486" s="199"/>
      <c r="E486" s="314"/>
      <c r="F486" s="7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</row>
    <row r="487" spans="1:54" ht="15.75" customHeight="1">
      <c r="A487" s="209"/>
      <c r="B487" s="71"/>
      <c r="C487" s="211"/>
      <c r="D487" s="199"/>
      <c r="E487" s="314"/>
      <c r="F487" s="7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</row>
    <row r="488" spans="1:54" ht="15.75" customHeight="1">
      <c r="A488" s="209"/>
      <c r="B488" s="71"/>
      <c r="C488" s="211"/>
      <c r="D488" s="199"/>
      <c r="E488" s="314"/>
      <c r="F488" s="7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</row>
    <row r="489" spans="1:54" ht="15.75" customHeight="1">
      <c r="A489" s="209"/>
      <c r="B489" s="71"/>
      <c r="C489" s="211"/>
      <c r="D489" s="199"/>
      <c r="E489" s="314"/>
      <c r="F489" s="7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</row>
    <row r="490" spans="1:54" ht="15.75" customHeight="1">
      <c r="A490" s="209"/>
      <c r="B490" s="71"/>
      <c r="C490" s="211"/>
      <c r="D490" s="199"/>
      <c r="E490" s="314"/>
      <c r="F490" s="7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</row>
    <row r="491" spans="1:54" ht="15.75" customHeight="1">
      <c r="A491" s="209"/>
      <c r="B491" s="71"/>
      <c r="C491" s="211"/>
      <c r="D491" s="199"/>
      <c r="E491" s="314"/>
      <c r="F491" s="7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</row>
    <row r="492" spans="1:54" ht="15.75" customHeight="1">
      <c r="A492" s="209"/>
      <c r="B492" s="71"/>
      <c r="C492" s="211"/>
      <c r="D492" s="199"/>
      <c r="E492" s="314"/>
      <c r="F492" s="7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</row>
    <row r="493" spans="1:54" ht="15.75" customHeight="1">
      <c r="A493" s="209"/>
      <c r="B493" s="71"/>
      <c r="C493" s="211"/>
      <c r="D493" s="199"/>
      <c r="E493" s="314"/>
      <c r="F493" s="7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</row>
    <row r="494" spans="1:54" ht="15.75" customHeight="1">
      <c r="A494" s="209"/>
      <c r="B494" s="71"/>
      <c r="C494" s="211"/>
      <c r="D494" s="199"/>
      <c r="E494" s="314"/>
      <c r="F494" s="7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</row>
    <row r="495" spans="1:54" ht="15.75" customHeight="1">
      <c r="A495" s="209"/>
      <c r="B495" s="71"/>
      <c r="C495" s="211"/>
      <c r="D495" s="199"/>
      <c r="E495" s="314"/>
      <c r="F495" s="7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</row>
    <row r="496" spans="1:54" ht="15.75" customHeight="1">
      <c r="A496" s="209"/>
      <c r="B496" s="71"/>
      <c r="C496" s="211"/>
      <c r="D496" s="199"/>
      <c r="E496" s="314"/>
      <c r="F496" s="7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</row>
    <row r="497" spans="1:54" ht="15.75" customHeight="1">
      <c r="A497" s="209"/>
      <c r="B497" s="71"/>
      <c r="C497" s="211"/>
      <c r="D497" s="199"/>
      <c r="E497" s="314"/>
      <c r="F497" s="7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</row>
    <row r="498" spans="1:54" ht="15.75" customHeight="1">
      <c r="A498" s="209"/>
      <c r="B498" s="71"/>
      <c r="C498" s="211"/>
      <c r="D498" s="199"/>
      <c r="E498" s="314"/>
      <c r="F498" s="7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</row>
    <row r="499" spans="1:54" ht="15.75" customHeight="1">
      <c r="A499" s="209"/>
      <c r="B499" s="71"/>
      <c r="C499" s="211"/>
      <c r="D499" s="199"/>
      <c r="E499" s="314"/>
      <c r="F499" s="7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</row>
    <row r="500" spans="1:54" ht="15.75" customHeight="1">
      <c r="A500" s="209"/>
      <c r="B500" s="71"/>
      <c r="C500" s="211"/>
      <c r="D500" s="199"/>
      <c r="E500" s="314"/>
      <c r="F500" s="7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</row>
    <row r="501" spans="1:54" ht="15.75" customHeight="1">
      <c r="A501" s="209"/>
      <c r="B501" s="71"/>
      <c r="C501" s="211"/>
      <c r="D501" s="199"/>
      <c r="E501" s="314"/>
      <c r="F501" s="7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</row>
    <row r="502" spans="1:54" ht="15.75" customHeight="1">
      <c r="A502" s="209"/>
      <c r="B502" s="71"/>
      <c r="C502" s="211"/>
      <c r="D502" s="199"/>
      <c r="E502" s="314"/>
      <c r="F502" s="7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</row>
    <row r="503" spans="1:54" ht="15.75" customHeight="1">
      <c r="A503" s="209"/>
      <c r="B503" s="71"/>
      <c r="C503" s="211"/>
      <c r="D503" s="199"/>
      <c r="E503" s="314"/>
      <c r="F503" s="7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</row>
    <row r="504" spans="1:54" ht="15.75" customHeight="1">
      <c r="A504" s="209"/>
      <c r="B504" s="71"/>
      <c r="C504" s="211"/>
      <c r="D504" s="199"/>
      <c r="E504" s="314"/>
      <c r="F504" s="7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</row>
    <row r="505" spans="1:54" ht="15.75" customHeight="1">
      <c r="A505" s="209"/>
      <c r="B505" s="71"/>
      <c r="C505" s="211"/>
      <c r="D505" s="199"/>
      <c r="E505" s="314"/>
      <c r="F505" s="7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</row>
    <row r="506" spans="1:54" ht="15.75" customHeight="1">
      <c r="A506" s="209"/>
      <c r="B506" s="71"/>
      <c r="C506" s="211"/>
      <c r="D506" s="199"/>
      <c r="E506" s="314"/>
      <c r="F506" s="7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</row>
    <row r="507" spans="1:54" ht="15.75" customHeight="1">
      <c r="A507" s="209"/>
      <c r="B507" s="71"/>
      <c r="C507" s="211"/>
      <c r="D507" s="199"/>
      <c r="E507" s="314"/>
      <c r="F507" s="7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</row>
    <row r="508" spans="1:54" ht="15.75" customHeight="1">
      <c r="A508" s="209"/>
      <c r="B508" s="71"/>
      <c r="C508" s="211"/>
      <c r="D508" s="199"/>
      <c r="E508" s="314"/>
      <c r="F508" s="7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</row>
    <row r="509" spans="1:54" ht="15.75" customHeight="1">
      <c r="A509" s="209"/>
      <c r="B509" s="71"/>
      <c r="C509" s="211"/>
      <c r="D509" s="199"/>
      <c r="E509" s="314"/>
      <c r="F509" s="7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</row>
    <row r="510" spans="1:54" ht="15.75" customHeight="1">
      <c r="A510" s="209"/>
      <c r="B510" s="71"/>
      <c r="C510" s="211"/>
      <c r="D510" s="199"/>
      <c r="E510" s="314"/>
      <c r="F510" s="7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</row>
    <row r="511" spans="1:54" ht="15.75" customHeight="1">
      <c r="A511" s="209"/>
      <c r="B511" s="71"/>
      <c r="C511" s="211"/>
      <c r="D511" s="199"/>
      <c r="E511" s="314"/>
      <c r="F511" s="7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</row>
    <row r="512" spans="1:54" ht="15.75" customHeight="1">
      <c r="A512" s="209"/>
      <c r="B512" s="71"/>
      <c r="C512" s="211"/>
      <c r="D512" s="199"/>
      <c r="E512" s="314"/>
      <c r="F512" s="7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</row>
    <row r="513" spans="1:54" ht="15.75" customHeight="1">
      <c r="A513" s="209"/>
      <c r="B513" s="71"/>
      <c r="C513" s="211"/>
      <c r="D513" s="199"/>
      <c r="E513" s="314"/>
      <c r="F513" s="7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</row>
    <row r="514" spans="1:54" ht="15.75" customHeight="1">
      <c r="A514" s="209"/>
      <c r="B514" s="71"/>
      <c r="C514" s="211"/>
      <c r="D514" s="199"/>
      <c r="E514" s="314"/>
      <c r="F514" s="7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</row>
    <row r="515" spans="1:54" ht="15.75" customHeight="1">
      <c r="A515" s="209"/>
      <c r="B515" s="71"/>
      <c r="C515" s="211"/>
      <c r="D515" s="199"/>
      <c r="E515" s="314"/>
      <c r="F515" s="7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</row>
    <row r="516" spans="1:54" ht="15.75" customHeight="1">
      <c r="A516" s="209"/>
      <c r="B516" s="71"/>
      <c r="C516" s="211"/>
      <c r="D516" s="199"/>
      <c r="E516" s="314"/>
      <c r="F516" s="7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</row>
    <row r="517" spans="1:54" ht="15.75" customHeight="1">
      <c r="A517" s="209"/>
      <c r="B517" s="71"/>
      <c r="C517" s="211"/>
      <c r="D517" s="199"/>
      <c r="E517" s="314"/>
      <c r="F517" s="7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</row>
    <row r="518" spans="1:54" ht="15.75" customHeight="1">
      <c r="A518" s="209"/>
      <c r="B518" s="71"/>
      <c r="C518" s="211"/>
      <c r="D518" s="199"/>
      <c r="E518" s="314"/>
      <c r="F518" s="7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</row>
    <row r="519" spans="1:54" ht="15.75" customHeight="1">
      <c r="A519" s="209"/>
      <c r="B519" s="71"/>
      <c r="C519" s="211"/>
      <c r="D519" s="199"/>
      <c r="E519" s="314"/>
      <c r="F519" s="7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</row>
    <row r="520" spans="1:54" ht="15.75" customHeight="1">
      <c r="A520" s="209"/>
      <c r="B520" s="71"/>
      <c r="C520" s="211"/>
      <c r="D520" s="199"/>
      <c r="E520" s="314"/>
      <c r="F520" s="7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</row>
    <row r="521" spans="1:54" ht="15.75" customHeight="1">
      <c r="A521" s="209"/>
      <c r="B521" s="71"/>
      <c r="C521" s="211"/>
      <c r="D521" s="199"/>
      <c r="E521" s="314"/>
      <c r="F521" s="7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</row>
    <row r="522" spans="1:54" ht="15.75" customHeight="1">
      <c r="A522" s="209"/>
      <c r="B522" s="71"/>
      <c r="C522" s="211"/>
      <c r="D522" s="199"/>
      <c r="E522" s="314"/>
      <c r="F522" s="7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</row>
    <row r="523" spans="1:54" ht="15.75" customHeight="1">
      <c r="A523" s="209"/>
      <c r="B523" s="71"/>
      <c r="C523" s="211"/>
      <c r="D523" s="199"/>
      <c r="E523" s="314"/>
      <c r="F523" s="7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</row>
    <row r="524" spans="1:54" ht="15.75" customHeight="1">
      <c r="A524" s="209"/>
      <c r="B524" s="71"/>
      <c r="C524" s="211"/>
      <c r="D524" s="199"/>
      <c r="E524" s="314"/>
      <c r="F524" s="7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</row>
    <row r="525" spans="1:54" ht="15.75" customHeight="1">
      <c r="A525" s="209"/>
      <c r="B525" s="71"/>
      <c r="C525" s="211"/>
      <c r="D525" s="199"/>
      <c r="E525" s="314"/>
      <c r="F525" s="7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</row>
    <row r="526" spans="1:54" ht="15.75" customHeight="1">
      <c r="A526" s="209"/>
      <c r="B526" s="71"/>
      <c r="C526" s="211"/>
      <c r="D526" s="199"/>
      <c r="E526" s="314"/>
      <c r="F526" s="7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</row>
    <row r="527" spans="1:54" ht="15.75" customHeight="1">
      <c r="A527" s="209"/>
      <c r="B527" s="71"/>
      <c r="C527" s="211"/>
      <c r="D527" s="199"/>
      <c r="E527" s="314"/>
      <c r="F527" s="7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</row>
    <row r="528" spans="1:54" ht="15.75" customHeight="1">
      <c r="A528" s="209"/>
      <c r="B528" s="71"/>
      <c r="C528" s="211"/>
      <c r="D528" s="199"/>
      <c r="E528" s="314"/>
      <c r="F528" s="7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</row>
    <row r="529" spans="1:54" ht="15.75" customHeight="1">
      <c r="A529" s="209"/>
      <c r="B529" s="71"/>
      <c r="C529" s="211"/>
      <c r="D529" s="199"/>
      <c r="E529" s="314"/>
      <c r="F529" s="7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</row>
    <row r="530" spans="1:54" ht="15.75" customHeight="1">
      <c r="A530" s="209"/>
      <c r="B530" s="71"/>
      <c r="C530" s="211"/>
      <c r="D530" s="199"/>
      <c r="E530" s="314"/>
      <c r="F530" s="7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</row>
    <row r="531" spans="1:54" ht="15.75" customHeight="1">
      <c r="A531" s="209"/>
      <c r="B531" s="71"/>
      <c r="C531" s="211"/>
      <c r="D531" s="199"/>
      <c r="E531" s="314"/>
      <c r="F531" s="7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</row>
    <row r="532" spans="1:54" ht="15.75" customHeight="1">
      <c r="A532" s="209"/>
      <c r="B532" s="71"/>
      <c r="C532" s="211"/>
      <c r="D532" s="199"/>
      <c r="E532" s="314"/>
      <c r="F532" s="7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</row>
    <row r="533" spans="1:54" ht="15.75" customHeight="1">
      <c r="A533" s="209"/>
      <c r="B533" s="71"/>
      <c r="C533" s="211"/>
      <c r="D533" s="199"/>
      <c r="E533" s="314"/>
      <c r="F533" s="7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</row>
    <row r="534" spans="1:54" ht="15.75" customHeight="1">
      <c r="A534" s="209"/>
      <c r="B534" s="71"/>
      <c r="C534" s="211"/>
      <c r="D534" s="199"/>
      <c r="E534" s="314"/>
      <c r="F534" s="7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</row>
    <row r="535" spans="1:54" ht="15.75" customHeight="1">
      <c r="A535" s="209"/>
      <c r="B535" s="71"/>
      <c r="C535" s="211"/>
      <c r="D535" s="199"/>
      <c r="E535" s="314"/>
      <c r="F535" s="7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</row>
    <row r="536" spans="1:54" ht="15.75" customHeight="1">
      <c r="A536" s="209"/>
      <c r="B536" s="71"/>
      <c r="C536" s="211"/>
      <c r="D536" s="199"/>
      <c r="E536" s="314"/>
      <c r="F536" s="7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</row>
    <row r="537" spans="1:54" ht="15.75" customHeight="1">
      <c r="A537" s="209"/>
      <c r="B537" s="71"/>
      <c r="C537" s="211"/>
      <c r="D537" s="199"/>
      <c r="E537" s="314"/>
      <c r="F537" s="7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</row>
    <row r="538" spans="1:54" ht="15.75" customHeight="1">
      <c r="A538" s="209"/>
      <c r="B538" s="71"/>
      <c r="C538" s="211"/>
      <c r="D538" s="199"/>
      <c r="E538" s="314"/>
      <c r="F538" s="7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</row>
    <row r="539" spans="1:54" ht="15.75" customHeight="1">
      <c r="A539" s="209"/>
      <c r="B539" s="71"/>
      <c r="C539" s="211"/>
      <c r="D539" s="199"/>
      <c r="E539" s="314"/>
      <c r="F539" s="7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</row>
    <row r="540" spans="1:54" ht="15.75" customHeight="1">
      <c r="A540" s="209"/>
      <c r="B540" s="71"/>
      <c r="C540" s="211"/>
      <c r="D540" s="199"/>
      <c r="E540" s="314"/>
      <c r="F540" s="7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</row>
    <row r="541" spans="1:54" ht="15.75" customHeight="1">
      <c r="A541" s="209"/>
      <c r="B541" s="71"/>
      <c r="C541" s="211"/>
      <c r="D541" s="199"/>
      <c r="E541" s="314"/>
      <c r="F541" s="7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</row>
    <row r="542" spans="1:54" ht="15.75" customHeight="1">
      <c r="A542" s="209"/>
      <c r="B542" s="71"/>
      <c r="C542" s="211"/>
      <c r="D542" s="199"/>
      <c r="E542" s="314"/>
      <c r="F542" s="7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</row>
    <row r="543" spans="1:54" ht="15.75" customHeight="1">
      <c r="A543" s="209"/>
      <c r="B543" s="71"/>
      <c r="C543" s="211"/>
      <c r="D543" s="199"/>
      <c r="E543" s="314"/>
      <c r="F543" s="7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</row>
    <row r="544" spans="1:54" ht="15.75" customHeight="1">
      <c r="A544" s="209"/>
      <c r="B544" s="71"/>
      <c r="C544" s="211"/>
      <c r="D544" s="199"/>
      <c r="E544" s="314"/>
      <c r="F544" s="7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</row>
    <row r="545" spans="1:54" ht="15.75" customHeight="1">
      <c r="A545" s="209"/>
      <c r="B545" s="71"/>
      <c r="C545" s="211"/>
      <c r="D545" s="199"/>
      <c r="E545" s="314"/>
      <c r="F545" s="7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</row>
    <row r="546" spans="1:54" ht="15.75" customHeight="1">
      <c r="A546" s="209"/>
      <c r="B546" s="71"/>
      <c r="C546" s="211"/>
      <c r="D546" s="199"/>
      <c r="E546" s="314"/>
      <c r="F546" s="7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</row>
    <row r="547" spans="1:54" ht="15.75" customHeight="1">
      <c r="A547" s="209"/>
      <c r="B547" s="71"/>
      <c r="C547" s="211"/>
      <c r="D547" s="199"/>
      <c r="E547" s="314"/>
      <c r="F547" s="7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</row>
    <row r="548" spans="1:54" ht="15.75" customHeight="1">
      <c r="A548" s="209"/>
      <c r="B548" s="71"/>
      <c r="C548" s="211"/>
      <c r="D548" s="199"/>
      <c r="E548" s="314"/>
      <c r="F548" s="7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</row>
    <row r="549" spans="1:54" ht="15.75" customHeight="1">
      <c r="A549" s="209"/>
      <c r="B549" s="71"/>
      <c r="C549" s="211"/>
      <c r="D549" s="199"/>
      <c r="E549" s="314"/>
      <c r="F549" s="7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</row>
    <row r="550" spans="1:54" ht="15.75" customHeight="1">
      <c r="A550" s="209"/>
      <c r="B550" s="71"/>
      <c r="C550" s="211"/>
      <c r="D550" s="199"/>
      <c r="E550" s="314"/>
      <c r="F550" s="7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</row>
    <row r="551" spans="1:54" ht="15.75" customHeight="1">
      <c r="A551" s="209"/>
      <c r="B551" s="71"/>
      <c r="C551" s="211"/>
      <c r="D551" s="199"/>
      <c r="E551" s="314"/>
      <c r="F551" s="7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</row>
    <row r="552" spans="1:54" ht="15.75" customHeight="1">
      <c r="A552" s="209"/>
      <c r="B552" s="71"/>
      <c r="C552" s="211"/>
      <c r="D552" s="199"/>
      <c r="E552" s="314"/>
      <c r="F552" s="7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</row>
    <row r="553" spans="1:54" ht="15.75" customHeight="1">
      <c r="A553" s="209"/>
      <c r="B553" s="71"/>
      <c r="C553" s="211"/>
      <c r="D553" s="199"/>
      <c r="E553" s="314"/>
      <c r="F553" s="7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</row>
    <row r="554" spans="1:54" ht="15.75" customHeight="1">
      <c r="A554" s="209"/>
      <c r="B554" s="71"/>
      <c r="C554" s="211"/>
      <c r="D554" s="199"/>
      <c r="E554" s="314"/>
      <c r="F554" s="7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</row>
    <row r="555" spans="1:54" ht="15.75" customHeight="1">
      <c r="A555" s="209"/>
      <c r="B555" s="71"/>
      <c r="C555" s="211"/>
      <c r="D555" s="199"/>
      <c r="E555" s="314"/>
      <c r="F555" s="7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</row>
    <row r="556" spans="1:54" ht="15.75" customHeight="1">
      <c r="A556" s="209"/>
      <c r="B556" s="71"/>
      <c r="C556" s="211"/>
      <c r="D556" s="199"/>
      <c r="E556" s="314"/>
      <c r="F556" s="7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</row>
    <row r="557" spans="1:54" ht="15.75" customHeight="1">
      <c r="A557" s="209"/>
      <c r="B557" s="71"/>
      <c r="C557" s="211"/>
      <c r="D557" s="199"/>
      <c r="E557" s="314"/>
      <c r="F557" s="7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</row>
    <row r="558" spans="1:54" ht="15.75" customHeight="1">
      <c r="A558" s="209"/>
      <c r="B558" s="71"/>
      <c r="C558" s="211"/>
      <c r="D558" s="199"/>
      <c r="E558" s="314"/>
      <c r="F558" s="7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</row>
    <row r="559" spans="1:54" ht="15.75" customHeight="1">
      <c r="A559" s="209"/>
      <c r="B559" s="71"/>
      <c r="C559" s="211"/>
      <c r="D559" s="199"/>
      <c r="E559" s="314"/>
      <c r="F559" s="7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</row>
    <row r="560" spans="1:54" ht="15.75" customHeight="1">
      <c r="A560" s="209"/>
      <c r="B560" s="71"/>
      <c r="C560" s="211"/>
      <c r="D560" s="199"/>
      <c r="E560" s="314"/>
      <c r="F560" s="7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</row>
    <row r="561" spans="1:54" ht="15.75" customHeight="1">
      <c r="A561" s="209"/>
      <c r="B561" s="71"/>
      <c r="C561" s="211"/>
      <c r="D561" s="199"/>
      <c r="E561" s="314"/>
      <c r="F561" s="7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</row>
    <row r="562" spans="1:54" ht="15.75" customHeight="1">
      <c r="A562" s="209"/>
      <c r="B562" s="71"/>
      <c r="C562" s="211"/>
      <c r="D562" s="199"/>
      <c r="E562" s="314"/>
      <c r="F562" s="7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</row>
    <row r="563" spans="1:54" ht="15.75" customHeight="1">
      <c r="A563" s="209"/>
      <c r="B563" s="71"/>
      <c r="C563" s="211"/>
      <c r="D563" s="199"/>
      <c r="E563" s="314"/>
      <c r="F563" s="7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</row>
    <row r="564" spans="1:54" ht="15.75" customHeight="1">
      <c r="A564" s="209"/>
      <c r="B564" s="71"/>
      <c r="C564" s="211"/>
      <c r="D564" s="199"/>
      <c r="E564" s="314"/>
      <c r="F564" s="7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</row>
    <row r="565" spans="1:54" ht="15.75" customHeight="1">
      <c r="A565" s="209"/>
      <c r="B565" s="71"/>
      <c r="C565" s="211"/>
      <c r="D565" s="199"/>
      <c r="E565" s="314"/>
      <c r="F565" s="7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</row>
    <row r="566" spans="1:54" ht="15.75" customHeight="1">
      <c r="A566" s="209"/>
      <c r="B566" s="71"/>
      <c r="C566" s="211"/>
      <c r="D566" s="199"/>
      <c r="E566" s="314"/>
      <c r="F566" s="7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</row>
    <row r="567" spans="1:54" ht="15.75" customHeight="1">
      <c r="A567" s="209"/>
      <c r="B567" s="71"/>
      <c r="C567" s="211"/>
      <c r="D567" s="199"/>
      <c r="E567" s="314"/>
      <c r="F567" s="7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</row>
    <row r="568" spans="1:54" ht="15.75" customHeight="1">
      <c r="A568" s="209"/>
      <c r="B568" s="71"/>
      <c r="C568" s="211"/>
      <c r="D568" s="199"/>
      <c r="E568" s="314"/>
      <c r="F568" s="7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</row>
    <row r="569" spans="1:54" ht="15.75" customHeight="1">
      <c r="A569" s="209"/>
      <c r="B569" s="71"/>
      <c r="C569" s="211"/>
      <c r="D569" s="199"/>
      <c r="E569" s="314"/>
      <c r="F569" s="7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</row>
    <row r="570" spans="1:54" ht="15.75" customHeight="1">
      <c r="A570" s="209"/>
      <c r="B570" s="71"/>
      <c r="C570" s="211"/>
      <c r="D570" s="199"/>
      <c r="E570" s="314"/>
      <c r="F570" s="7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</row>
    <row r="571" spans="1:54" ht="15.75" customHeight="1">
      <c r="A571" s="209"/>
      <c r="B571" s="71"/>
      <c r="C571" s="211"/>
      <c r="D571" s="199"/>
      <c r="E571" s="314"/>
      <c r="F571" s="7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</row>
    <row r="572" spans="1:54" ht="15.75" customHeight="1">
      <c r="A572" s="209"/>
      <c r="B572" s="71"/>
      <c r="C572" s="211"/>
      <c r="D572" s="199"/>
      <c r="E572" s="314"/>
      <c r="F572" s="7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</row>
    <row r="573" spans="1:54" ht="15.75" customHeight="1">
      <c r="A573" s="209"/>
      <c r="B573" s="71"/>
      <c r="C573" s="211"/>
      <c r="D573" s="199"/>
      <c r="E573" s="314"/>
      <c r="F573" s="7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</row>
    <row r="574" spans="1:54" ht="15.75" customHeight="1">
      <c r="A574" s="209"/>
      <c r="B574" s="71"/>
      <c r="C574" s="211"/>
      <c r="D574" s="199"/>
      <c r="E574" s="314"/>
      <c r="F574" s="7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</row>
    <row r="575" spans="1:54" ht="15.75" customHeight="1">
      <c r="A575" s="209"/>
      <c r="B575" s="71"/>
      <c r="C575" s="211"/>
      <c r="D575" s="199"/>
      <c r="E575" s="314"/>
      <c r="F575" s="7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</row>
    <row r="576" spans="1:54" ht="15.75" customHeight="1">
      <c r="A576" s="209"/>
      <c r="B576" s="71"/>
      <c r="C576" s="211"/>
      <c r="D576" s="199"/>
      <c r="E576" s="314"/>
      <c r="F576" s="7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</row>
    <row r="577" spans="1:54" ht="15.75" customHeight="1">
      <c r="A577" s="209"/>
      <c r="B577" s="71"/>
      <c r="C577" s="211"/>
      <c r="D577" s="199"/>
      <c r="E577" s="314"/>
      <c r="F577" s="7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</row>
    <row r="578" spans="1:54" ht="15.75" customHeight="1">
      <c r="A578" s="209"/>
      <c r="B578" s="71"/>
      <c r="C578" s="211"/>
      <c r="D578" s="199"/>
      <c r="E578" s="314"/>
      <c r="F578" s="7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</row>
    <row r="579" spans="1:54" ht="15.75" customHeight="1">
      <c r="A579" s="209"/>
      <c r="B579" s="71"/>
      <c r="C579" s="211"/>
      <c r="D579" s="199"/>
      <c r="E579" s="314"/>
      <c r="F579" s="7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</row>
    <row r="580" spans="1:54" ht="15.75" customHeight="1">
      <c r="A580" s="209"/>
      <c r="B580" s="71"/>
      <c r="C580" s="211"/>
      <c r="D580" s="199"/>
      <c r="E580" s="314"/>
      <c r="F580" s="7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</row>
    <row r="581" spans="1:54" ht="15.75" customHeight="1">
      <c r="A581" s="209"/>
      <c r="B581" s="71"/>
      <c r="C581" s="211"/>
      <c r="D581" s="199"/>
      <c r="E581" s="314"/>
      <c r="F581" s="7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</row>
    <row r="582" spans="1:54" ht="15.75" customHeight="1">
      <c r="A582" s="209"/>
      <c r="B582" s="71"/>
      <c r="C582" s="211"/>
      <c r="D582" s="199"/>
      <c r="E582" s="314"/>
      <c r="F582" s="7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</row>
    <row r="583" spans="1:54" ht="15.75" customHeight="1">
      <c r="A583" s="209"/>
      <c r="B583" s="71"/>
      <c r="C583" s="211"/>
      <c r="D583" s="199"/>
      <c r="E583" s="314"/>
      <c r="F583" s="7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</row>
    <row r="584" spans="1:54" ht="15.75" customHeight="1">
      <c r="A584" s="209"/>
      <c r="B584" s="71"/>
      <c r="C584" s="211"/>
      <c r="D584" s="199"/>
      <c r="E584" s="314"/>
      <c r="F584" s="7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</row>
    <row r="585" spans="1:54" ht="15.75" customHeight="1">
      <c r="A585" s="209"/>
      <c r="B585" s="71"/>
      <c r="C585" s="211"/>
      <c r="D585" s="199"/>
      <c r="E585" s="314"/>
      <c r="F585" s="7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</row>
    <row r="586" spans="1:54" ht="15.75" customHeight="1">
      <c r="A586" s="209"/>
      <c r="B586" s="71"/>
      <c r="C586" s="211"/>
      <c r="D586" s="199"/>
      <c r="E586" s="314"/>
      <c r="F586" s="7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</row>
    <row r="587" spans="1:54" ht="15.75" customHeight="1">
      <c r="A587" s="209"/>
      <c r="B587" s="71"/>
      <c r="C587" s="211"/>
      <c r="D587" s="199"/>
      <c r="E587" s="314"/>
      <c r="F587" s="7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</row>
    <row r="588" spans="1:54" ht="15.75" customHeight="1">
      <c r="A588" s="209"/>
      <c r="B588" s="71"/>
      <c r="C588" s="211"/>
      <c r="D588" s="199"/>
      <c r="E588" s="314"/>
      <c r="F588" s="7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</row>
    <row r="589" spans="1:54" ht="15.75" customHeight="1">
      <c r="A589" s="209"/>
      <c r="B589" s="71"/>
      <c r="C589" s="211"/>
      <c r="D589" s="199"/>
      <c r="E589" s="314"/>
      <c r="F589" s="7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</row>
    <row r="590" spans="1:54" ht="15.75" customHeight="1">
      <c r="A590" s="209"/>
      <c r="B590" s="71"/>
      <c r="C590" s="211"/>
      <c r="D590" s="199"/>
      <c r="E590" s="314"/>
      <c r="F590" s="7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</row>
    <row r="591" spans="1:54" ht="15.75" customHeight="1">
      <c r="A591" s="209"/>
      <c r="B591" s="71"/>
      <c r="C591" s="211"/>
      <c r="D591" s="199"/>
      <c r="E591" s="314"/>
      <c r="F591" s="7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</row>
    <row r="592" spans="1:54" ht="15.75" customHeight="1">
      <c r="A592" s="209"/>
      <c r="B592" s="71"/>
      <c r="C592" s="211"/>
      <c r="D592" s="199"/>
      <c r="E592" s="314"/>
      <c r="F592" s="7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</row>
    <row r="593" spans="1:54" ht="15.75" customHeight="1">
      <c r="A593" s="209"/>
      <c r="B593" s="71"/>
      <c r="C593" s="211"/>
      <c r="D593" s="199"/>
      <c r="E593" s="314"/>
      <c r="F593" s="7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</row>
    <row r="594" spans="1:54" ht="15.75" customHeight="1">
      <c r="A594" s="209"/>
      <c r="B594" s="71"/>
      <c r="C594" s="211"/>
      <c r="D594" s="199"/>
      <c r="E594" s="314"/>
      <c r="F594" s="7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</row>
    <row r="595" spans="1:54" ht="15.75" customHeight="1">
      <c r="A595" s="209"/>
      <c r="B595" s="71"/>
      <c r="C595" s="211"/>
      <c r="D595" s="199"/>
      <c r="E595" s="314"/>
      <c r="F595" s="7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</row>
    <row r="596" spans="1:54" ht="15.75" customHeight="1">
      <c r="A596" s="209"/>
      <c r="B596" s="71"/>
      <c r="C596" s="211"/>
      <c r="D596" s="199"/>
      <c r="E596" s="314"/>
      <c r="F596" s="7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</row>
    <row r="597" spans="1:54" ht="15.75" customHeight="1">
      <c r="A597" s="209"/>
      <c r="B597" s="71"/>
      <c r="C597" s="211"/>
      <c r="D597" s="199"/>
      <c r="E597" s="314"/>
      <c r="F597" s="7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</row>
    <row r="598" spans="1:54" ht="15.75" customHeight="1">
      <c r="A598" s="209"/>
      <c r="B598" s="71"/>
      <c r="C598" s="211"/>
      <c r="D598" s="199"/>
      <c r="E598" s="314"/>
      <c r="F598" s="7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</row>
    <row r="599" spans="1:54" ht="15.75" customHeight="1">
      <c r="A599" s="209"/>
      <c r="B599" s="71"/>
      <c r="C599" s="211"/>
      <c r="D599" s="199"/>
      <c r="E599" s="314"/>
      <c r="F599" s="7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</row>
    <row r="600" spans="1:54" ht="15.75" customHeight="1">
      <c r="A600" s="209"/>
      <c r="B600" s="71"/>
      <c r="C600" s="211"/>
      <c r="D600" s="199"/>
      <c r="E600" s="314"/>
      <c r="F600" s="7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</row>
    <row r="601" spans="1:54" ht="15.75" customHeight="1">
      <c r="A601" s="209"/>
      <c r="B601" s="71"/>
      <c r="C601" s="211"/>
      <c r="D601" s="199"/>
      <c r="E601" s="314"/>
      <c r="F601" s="7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</row>
    <row r="602" spans="1:54" ht="15.75" customHeight="1">
      <c r="A602" s="209"/>
      <c r="B602" s="71"/>
      <c r="C602" s="211"/>
      <c r="D602" s="199"/>
      <c r="E602" s="314"/>
      <c r="F602" s="7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</row>
    <row r="603" spans="1:54" ht="15.75" customHeight="1">
      <c r="A603" s="209"/>
      <c r="B603" s="71"/>
      <c r="C603" s="211"/>
      <c r="D603" s="199"/>
      <c r="E603" s="314"/>
      <c r="F603" s="7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</row>
    <row r="604" spans="1:54" ht="15.75" customHeight="1">
      <c r="A604" s="209"/>
      <c r="B604" s="71"/>
      <c r="C604" s="211"/>
      <c r="D604" s="199"/>
      <c r="E604" s="314"/>
      <c r="F604" s="7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</row>
    <row r="605" spans="1:54" ht="15.75" customHeight="1">
      <c r="A605" s="209"/>
      <c r="B605" s="71"/>
      <c r="C605" s="211"/>
      <c r="D605" s="199"/>
      <c r="E605" s="314"/>
      <c r="F605" s="7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</row>
    <row r="606" spans="1:54" ht="15.75" customHeight="1">
      <c r="A606" s="209"/>
      <c r="B606" s="71"/>
      <c r="C606" s="211"/>
      <c r="D606" s="199"/>
      <c r="E606" s="314"/>
      <c r="F606" s="7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</row>
    <row r="607" spans="1:54" ht="15.75" customHeight="1">
      <c r="A607" s="209"/>
      <c r="B607" s="71"/>
      <c r="C607" s="211"/>
      <c r="D607" s="199"/>
      <c r="E607" s="314"/>
      <c r="F607" s="7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</row>
    <row r="608" spans="1:54" ht="15.75" customHeight="1">
      <c r="A608" s="209"/>
      <c r="B608" s="71"/>
      <c r="C608" s="211"/>
      <c r="D608" s="199"/>
      <c r="E608" s="314"/>
      <c r="F608" s="7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</row>
    <row r="609" spans="1:54" ht="15.75" customHeight="1">
      <c r="A609" s="209"/>
      <c r="B609" s="71"/>
      <c r="C609" s="211"/>
      <c r="D609" s="199"/>
      <c r="E609" s="314"/>
      <c r="F609" s="7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</row>
    <row r="610" spans="1:54" ht="15.75" customHeight="1">
      <c r="A610" s="209"/>
      <c r="B610" s="71"/>
      <c r="C610" s="211"/>
      <c r="D610" s="199"/>
      <c r="E610" s="314"/>
      <c r="F610" s="7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</row>
    <row r="611" spans="1:54" ht="15.75" customHeight="1">
      <c r="A611" s="209"/>
      <c r="B611" s="71"/>
      <c r="C611" s="211"/>
      <c r="D611" s="199"/>
      <c r="E611" s="314"/>
      <c r="F611" s="7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</row>
    <row r="612" spans="1:54" ht="15.75" customHeight="1">
      <c r="A612" s="209"/>
      <c r="B612" s="71"/>
      <c r="C612" s="211"/>
      <c r="D612" s="199"/>
      <c r="E612" s="314"/>
      <c r="F612" s="7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</row>
    <row r="613" spans="1:54" ht="15.75" customHeight="1">
      <c r="A613" s="209"/>
      <c r="B613" s="71"/>
      <c r="C613" s="211"/>
      <c r="D613" s="199"/>
      <c r="E613" s="314"/>
      <c r="F613" s="7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</row>
    <row r="614" spans="1:54" ht="15.75" customHeight="1">
      <c r="A614" s="209"/>
      <c r="B614" s="71"/>
      <c r="C614" s="211"/>
      <c r="D614" s="199"/>
      <c r="E614" s="314"/>
      <c r="F614" s="7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</row>
    <row r="615" spans="1:54" ht="15.75" customHeight="1">
      <c r="A615" s="209"/>
      <c r="B615" s="71"/>
      <c r="C615" s="211"/>
      <c r="D615" s="199"/>
      <c r="E615" s="314"/>
      <c r="F615" s="7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</row>
    <row r="616" spans="1:54" ht="15.75" customHeight="1">
      <c r="A616" s="209"/>
      <c r="B616" s="71"/>
      <c r="C616" s="211"/>
      <c r="D616" s="199"/>
      <c r="E616" s="314"/>
      <c r="F616" s="7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</row>
    <row r="617" spans="1:54" ht="15.75" customHeight="1">
      <c r="A617" s="209"/>
      <c r="B617" s="71"/>
      <c r="C617" s="211"/>
      <c r="D617" s="199"/>
      <c r="E617" s="314"/>
      <c r="F617" s="7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</row>
    <row r="618" spans="1:54" ht="15.75" customHeight="1">
      <c r="A618" s="209"/>
      <c r="B618" s="71"/>
      <c r="C618" s="211"/>
      <c r="D618" s="199"/>
      <c r="E618" s="314"/>
      <c r="F618" s="7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</row>
    <row r="619" spans="1:54" ht="15.75" customHeight="1">
      <c r="A619" s="209"/>
      <c r="B619" s="71"/>
      <c r="C619" s="211"/>
      <c r="D619" s="199"/>
      <c r="E619" s="314"/>
      <c r="F619" s="7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</row>
    <row r="620" spans="1:54" ht="15.75" customHeight="1">
      <c r="A620" s="209"/>
      <c r="B620" s="71"/>
      <c r="C620" s="211"/>
      <c r="D620" s="199"/>
      <c r="E620" s="314"/>
      <c r="F620" s="7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</row>
    <row r="621" spans="1:54" ht="15.75" customHeight="1">
      <c r="A621" s="209"/>
      <c r="B621" s="71"/>
      <c r="C621" s="211"/>
      <c r="D621" s="199"/>
      <c r="E621" s="314"/>
      <c r="F621" s="7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</row>
    <row r="622" spans="1:54" ht="15.75" customHeight="1">
      <c r="A622" s="209"/>
      <c r="B622" s="71"/>
      <c r="C622" s="211"/>
      <c r="D622" s="199"/>
      <c r="E622" s="314"/>
      <c r="F622" s="7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</row>
    <row r="623" spans="1:54" ht="15.75" customHeight="1">
      <c r="A623" s="209"/>
      <c r="B623" s="71"/>
      <c r="C623" s="211"/>
      <c r="D623" s="199"/>
      <c r="E623" s="314"/>
      <c r="F623" s="7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</row>
    <row r="624" spans="1:54" ht="15.75" customHeight="1">
      <c r="A624" s="209"/>
      <c r="B624" s="71"/>
      <c r="C624" s="211"/>
      <c r="D624" s="199"/>
      <c r="E624" s="314"/>
      <c r="F624" s="7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</row>
    <row r="625" spans="1:54" ht="15.75" customHeight="1">
      <c r="A625" s="209"/>
      <c r="B625" s="71"/>
      <c r="C625" s="211"/>
      <c r="D625" s="199"/>
      <c r="E625" s="314"/>
      <c r="F625" s="7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</row>
    <row r="626" spans="1:54" ht="15.75" customHeight="1">
      <c r="A626" s="209"/>
      <c r="B626" s="71"/>
      <c r="C626" s="211"/>
      <c r="D626" s="199"/>
      <c r="E626" s="314"/>
      <c r="F626" s="7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</row>
    <row r="627" spans="1:54" ht="15.75" customHeight="1">
      <c r="A627" s="209"/>
      <c r="B627" s="71"/>
      <c r="C627" s="211"/>
      <c r="D627" s="199"/>
      <c r="E627" s="314"/>
      <c r="F627" s="7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</row>
    <row r="628" spans="1:54" ht="15.75" customHeight="1">
      <c r="A628" s="209"/>
      <c r="B628" s="71"/>
      <c r="C628" s="211"/>
      <c r="D628" s="199"/>
      <c r="E628" s="314"/>
      <c r="F628" s="7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</row>
    <row r="629" spans="1:54" ht="15.75" customHeight="1">
      <c r="A629" s="209"/>
      <c r="B629" s="71"/>
      <c r="C629" s="211"/>
      <c r="D629" s="199"/>
      <c r="E629" s="314"/>
      <c r="F629" s="7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</row>
    <row r="630" spans="1:54" ht="15.75" customHeight="1">
      <c r="A630" s="209"/>
      <c r="B630" s="71"/>
      <c r="C630" s="211"/>
      <c r="D630" s="199"/>
      <c r="E630" s="314"/>
      <c r="F630" s="7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</row>
    <row r="631" spans="1:54" ht="15.75" customHeight="1">
      <c r="A631" s="209"/>
      <c r="B631" s="71"/>
      <c r="C631" s="211"/>
      <c r="D631" s="199"/>
      <c r="E631" s="314"/>
      <c r="F631" s="7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</row>
    <row r="632" spans="1:54" ht="15.75" customHeight="1">
      <c r="A632" s="209"/>
      <c r="B632" s="71"/>
      <c r="C632" s="211"/>
      <c r="D632" s="199"/>
      <c r="E632" s="314"/>
      <c r="F632" s="7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</row>
    <row r="633" spans="1:54" ht="15.75" customHeight="1">
      <c r="A633" s="209"/>
      <c r="B633" s="71"/>
      <c r="C633" s="211"/>
      <c r="D633" s="199"/>
      <c r="E633" s="314"/>
      <c r="F633" s="7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</row>
    <row r="634" spans="1:54" ht="15.75" customHeight="1">
      <c r="A634" s="209"/>
      <c r="B634" s="71"/>
      <c r="C634" s="211"/>
      <c r="D634" s="199"/>
      <c r="E634" s="314"/>
      <c r="F634" s="7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</row>
    <row r="635" spans="1:54" ht="15.75" customHeight="1">
      <c r="A635" s="209"/>
      <c r="B635" s="71"/>
      <c r="C635" s="211"/>
      <c r="D635" s="199"/>
      <c r="E635" s="314"/>
      <c r="F635" s="7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</row>
    <row r="636" spans="1:54" ht="15.75" customHeight="1">
      <c r="A636" s="209"/>
      <c r="B636" s="71"/>
      <c r="C636" s="211"/>
      <c r="D636" s="199"/>
      <c r="E636" s="314"/>
      <c r="F636" s="7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</row>
    <row r="637" spans="1:54" ht="15.75" customHeight="1">
      <c r="A637" s="209"/>
      <c r="B637" s="71"/>
      <c r="C637" s="211"/>
      <c r="D637" s="199"/>
      <c r="E637" s="314"/>
      <c r="F637" s="7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</row>
    <row r="638" spans="1:54" ht="15.75" customHeight="1">
      <c r="A638" s="209"/>
      <c r="B638" s="71"/>
      <c r="C638" s="211"/>
      <c r="D638" s="199"/>
      <c r="E638" s="314"/>
      <c r="F638" s="7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</row>
    <row r="639" spans="1:54" ht="15.75" customHeight="1">
      <c r="A639" s="209"/>
      <c r="B639" s="71"/>
      <c r="C639" s="211"/>
      <c r="D639" s="199"/>
      <c r="E639" s="314"/>
      <c r="F639" s="7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</row>
    <row r="640" spans="1:54" ht="15.75" customHeight="1">
      <c r="A640" s="209"/>
      <c r="B640" s="71"/>
      <c r="C640" s="211"/>
      <c r="D640" s="199"/>
      <c r="E640" s="314"/>
      <c r="F640" s="7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</row>
    <row r="641" spans="1:54" ht="15.75" customHeight="1">
      <c r="A641" s="209"/>
      <c r="B641" s="71"/>
      <c r="C641" s="211"/>
      <c r="D641" s="199"/>
      <c r="E641" s="314"/>
      <c r="F641" s="7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</row>
    <row r="642" spans="1:54" ht="15.75" customHeight="1">
      <c r="A642" s="209"/>
      <c r="B642" s="71"/>
      <c r="C642" s="211"/>
      <c r="D642" s="199"/>
      <c r="E642" s="314"/>
      <c r="F642" s="7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</row>
    <row r="643" spans="1:54" ht="15.75" customHeight="1">
      <c r="A643" s="209"/>
      <c r="B643" s="71"/>
      <c r="C643" s="211"/>
      <c r="D643" s="199"/>
      <c r="E643" s="314"/>
      <c r="F643" s="7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</row>
    <row r="644" spans="1:54" ht="15.75" customHeight="1">
      <c r="A644" s="209"/>
      <c r="B644" s="71"/>
      <c r="C644" s="211"/>
      <c r="D644" s="199"/>
      <c r="E644" s="314"/>
      <c r="F644" s="7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</row>
    <row r="645" spans="1:54" ht="15.75" customHeight="1">
      <c r="A645" s="209"/>
      <c r="B645" s="71"/>
      <c r="C645" s="211"/>
      <c r="D645" s="199"/>
      <c r="E645" s="314"/>
      <c r="F645" s="7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</row>
    <row r="646" spans="1:54" ht="15.75" customHeight="1">
      <c r="A646" s="209"/>
      <c r="B646" s="71"/>
      <c r="C646" s="211"/>
      <c r="D646" s="199"/>
      <c r="E646" s="314"/>
      <c r="F646" s="7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</row>
    <row r="647" spans="1:54" ht="15.75" customHeight="1">
      <c r="A647" s="209"/>
      <c r="B647" s="71"/>
      <c r="C647" s="211"/>
      <c r="D647" s="199"/>
      <c r="E647" s="314"/>
      <c r="F647" s="7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</row>
    <row r="648" spans="1:54" ht="15.75" customHeight="1">
      <c r="A648" s="209"/>
      <c r="B648" s="71"/>
      <c r="C648" s="211"/>
      <c r="D648" s="199"/>
      <c r="E648" s="314"/>
      <c r="F648" s="7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</row>
    <row r="649" spans="1:54" ht="15.75" customHeight="1">
      <c r="A649" s="209"/>
      <c r="B649" s="71"/>
      <c r="C649" s="211"/>
      <c r="D649" s="199"/>
      <c r="E649" s="314"/>
      <c r="F649" s="7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</row>
    <row r="650" spans="1:54" ht="15.75" customHeight="1">
      <c r="A650" s="209"/>
      <c r="B650" s="71"/>
      <c r="C650" s="211"/>
      <c r="D650" s="199"/>
      <c r="E650" s="314"/>
      <c r="F650" s="7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</row>
    <row r="651" spans="1:54" ht="15.75" customHeight="1">
      <c r="A651" s="209"/>
      <c r="B651" s="71"/>
      <c r="C651" s="211"/>
      <c r="D651" s="199"/>
      <c r="E651" s="314"/>
      <c r="F651" s="7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</row>
    <row r="652" spans="1:54" ht="15.75" customHeight="1">
      <c r="A652" s="209"/>
      <c r="B652" s="71"/>
      <c r="C652" s="211"/>
      <c r="D652" s="199"/>
      <c r="E652" s="314"/>
      <c r="F652" s="7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</row>
    <row r="653" spans="1:54" ht="15.75" customHeight="1">
      <c r="A653" s="209"/>
      <c r="B653" s="71"/>
      <c r="C653" s="211"/>
      <c r="D653" s="199"/>
      <c r="E653" s="314"/>
      <c r="F653" s="7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</row>
    <row r="654" spans="1:54" ht="15.75" customHeight="1">
      <c r="A654" s="209"/>
      <c r="B654" s="71"/>
      <c r="C654" s="211"/>
      <c r="D654" s="199"/>
      <c r="E654" s="314"/>
      <c r="F654" s="7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</row>
    <row r="655" spans="1:54" ht="15.75" customHeight="1">
      <c r="A655" s="209"/>
      <c r="B655" s="71"/>
      <c r="C655" s="211"/>
      <c r="D655" s="199"/>
      <c r="E655" s="314"/>
      <c r="F655" s="7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</row>
    <row r="656" spans="1:54" ht="15.75" customHeight="1">
      <c r="A656" s="209"/>
      <c r="B656" s="71"/>
      <c r="C656" s="211"/>
      <c r="D656" s="199"/>
      <c r="E656" s="314"/>
      <c r="F656" s="7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</row>
    <row r="657" spans="1:54" ht="15.75" customHeight="1">
      <c r="A657" s="209"/>
      <c r="B657" s="71"/>
      <c r="C657" s="211"/>
      <c r="D657" s="199"/>
      <c r="E657" s="314"/>
      <c r="F657" s="7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</row>
    <row r="658" spans="1:54" ht="15.75" customHeight="1">
      <c r="A658" s="209"/>
      <c r="B658" s="71"/>
      <c r="C658" s="211"/>
      <c r="D658" s="199"/>
      <c r="E658" s="314"/>
      <c r="F658" s="7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</row>
    <row r="659" spans="1:54" ht="15.75" customHeight="1">
      <c r="A659" s="209"/>
      <c r="B659" s="71"/>
      <c r="C659" s="211"/>
      <c r="D659" s="199"/>
      <c r="E659" s="314"/>
      <c r="F659" s="7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</row>
    <row r="660" spans="1:54" ht="15.75" customHeight="1">
      <c r="A660" s="209"/>
      <c r="B660" s="71"/>
      <c r="C660" s="211"/>
      <c r="D660" s="199"/>
      <c r="E660" s="314"/>
      <c r="F660" s="7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</row>
    <row r="661" spans="1:54" ht="15.75" customHeight="1">
      <c r="A661" s="209"/>
      <c r="B661" s="71"/>
      <c r="C661" s="211"/>
      <c r="D661" s="199"/>
      <c r="E661" s="314"/>
      <c r="F661" s="7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</row>
    <row r="662" spans="1:54" ht="15.75" customHeight="1">
      <c r="A662" s="209"/>
      <c r="B662" s="71"/>
      <c r="C662" s="211"/>
      <c r="D662" s="199"/>
      <c r="E662" s="314"/>
      <c r="F662" s="7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</row>
    <row r="663" spans="1:54" ht="15.75" customHeight="1">
      <c r="A663" s="209"/>
      <c r="B663" s="71"/>
      <c r="C663" s="211"/>
      <c r="D663" s="199"/>
      <c r="E663" s="314"/>
      <c r="F663" s="7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</row>
    <row r="664" spans="1:54" ht="15.75" customHeight="1">
      <c r="A664" s="209"/>
      <c r="B664" s="71"/>
      <c r="C664" s="211"/>
      <c r="D664" s="199"/>
      <c r="E664" s="314"/>
      <c r="F664" s="7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</row>
    <row r="665" spans="1:54" ht="15.75" customHeight="1">
      <c r="A665" s="209"/>
      <c r="B665" s="71"/>
      <c r="C665" s="211"/>
      <c r="D665" s="199"/>
      <c r="E665" s="314"/>
      <c r="F665" s="7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</row>
    <row r="666" spans="1:54" ht="15.75" customHeight="1">
      <c r="A666" s="209"/>
      <c r="B666" s="71"/>
      <c r="C666" s="211"/>
      <c r="D666" s="199"/>
      <c r="E666" s="314"/>
      <c r="F666" s="7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</row>
    <row r="667" spans="1:54" ht="15.75" customHeight="1">
      <c r="A667" s="209"/>
      <c r="B667" s="71"/>
      <c r="C667" s="211"/>
      <c r="D667" s="199"/>
      <c r="E667" s="314"/>
      <c r="F667" s="7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</row>
    <row r="668" spans="1:54" ht="15.75" customHeight="1">
      <c r="A668" s="209"/>
      <c r="B668" s="71"/>
      <c r="C668" s="211"/>
      <c r="D668" s="199"/>
      <c r="E668" s="314"/>
      <c r="F668" s="7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</row>
    <row r="669" spans="1:54" ht="15.75" customHeight="1">
      <c r="A669" s="209"/>
      <c r="B669" s="71"/>
      <c r="C669" s="211"/>
      <c r="D669" s="199"/>
      <c r="E669" s="314"/>
      <c r="F669" s="7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</row>
    <row r="670" spans="1:54" ht="15.75" customHeight="1">
      <c r="A670" s="209"/>
      <c r="B670" s="71"/>
      <c r="C670" s="211"/>
      <c r="D670" s="199"/>
      <c r="E670" s="314"/>
      <c r="F670" s="7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</row>
    <row r="671" spans="1:54" ht="15.75" customHeight="1">
      <c r="A671" s="209"/>
      <c r="B671" s="71"/>
      <c r="C671" s="211"/>
      <c r="D671" s="199"/>
      <c r="E671" s="314"/>
      <c r="F671" s="7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</row>
    <row r="672" spans="1:54" ht="15.75" customHeight="1">
      <c r="A672" s="209"/>
      <c r="B672" s="71"/>
      <c r="C672" s="211"/>
      <c r="D672" s="199"/>
      <c r="E672" s="314"/>
      <c r="F672" s="7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</row>
    <row r="673" spans="1:54" ht="15.75" customHeight="1">
      <c r="A673" s="209"/>
      <c r="B673" s="71"/>
      <c r="C673" s="211"/>
      <c r="D673" s="199"/>
      <c r="E673" s="314"/>
      <c r="F673" s="7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</row>
    <row r="674" spans="1:54" ht="15.75" customHeight="1">
      <c r="A674" s="209"/>
      <c r="B674" s="71"/>
      <c r="C674" s="211"/>
      <c r="D674" s="199"/>
      <c r="E674" s="314"/>
      <c r="F674" s="7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</row>
    <row r="675" spans="1:54" ht="15.75" customHeight="1">
      <c r="A675" s="209"/>
      <c r="B675" s="71"/>
      <c r="C675" s="211"/>
      <c r="D675" s="199"/>
      <c r="E675" s="314"/>
      <c r="F675" s="7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</row>
    <row r="676" spans="1:54" ht="15.75" customHeight="1">
      <c r="A676" s="209"/>
      <c r="B676" s="71"/>
      <c r="C676" s="211"/>
      <c r="D676" s="199"/>
      <c r="E676" s="314"/>
      <c r="F676" s="7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</row>
    <row r="677" spans="1:54" ht="15.75" customHeight="1">
      <c r="A677" s="209"/>
      <c r="B677" s="71"/>
      <c r="C677" s="211"/>
      <c r="D677" s="199"/>
      <c r="E677" s="314"/>
      <c r="F677" s="7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</row>
    <row r="678" spans="1:54" ht="15.75" customHeight="1">
      <c r="A678" s="209"/>
      <c r="B678" s="71"/>
      <c r="C678" s="211"/>
      <c r="D678" s="199"/>
      <c r="E678" s="314"/>
      <c r="F678" s="7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</row>
    <row r="679" spans="1:54" ht="15.75" customHeight="1">
      <c r="A679" s="209"/>
      <c r="B679" s="71"/>
      <c r="C679" s="211"/>
      <c r="D679" s="199"/>
      <c r="E679" s="314"/>
      <c r="F679" s="7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</row>
    <row r="680" spans="1:54" ht="15.75" customHeight="1">
      <c r="A680" s="209"/>
      <c r="B680" s="71"/>
      <c r="C680" s="211"/>
      <c r="D680" s="199"/>
      <c r="E680" s="314"/>
      <c r="F680" s="7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</row>
    <row r="681" spans="1:54" ht="15.75" customHeight="1">
      <c r="A681" s="209"/>
      <c r="B681" s="71"/>
      <c r="C681" s="211"/>
      <c r="D681" s="199"/>
      <c r="E681" s="314"/>
      <c r="F681" s="7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</row>
    <row r="682" spans="1:54" ht="15.75" customHeight="1">
      <c r="A682" s="209"/>
      <c r="B682" s="71"/>
      <c r="C682" s="211"/>
      <c r="D682" s="199"/>
      <c r="E682" s="314"/>
      <c r="F682" s="7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</row>
    <row r="683" spans="1:54" ht="15.75" customHeight="1">
      <c r="A683" s="209"/>
      <c r="B683" s="71"/>
      <c r="C683" s="211"/>
      <c r="D683" s="199"/>
      <c r="E683" s="314"/>
      <c r="F683" s="7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</row>
    <row r="684" spans="1:54" ht="15.75" customHeight="1">
      <c r="A684" s="209"/>
      <c r="B684" s="71"/>
      <c r="C684" s="211"/>
      <c r="D684" s="199"/>
      <c r="E684" s="314"/>
      <c r="F684" s="7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</row>
    <row r="685" spans="1:54" ht="15.75" customHeight="1">
      <c r="A685" s="209"/>
      <c r="B685" s="71"/>
      <c r="C685" s="211"/>
      <c r="D685" s="199"/>
      <c r="E685" s="314"/>
      <c r="F685" s="7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</row>
    <row r="686" spans="1:54" ht="15.75" customHeight="1">
      <c r="A686" s="209"/>
      <c r="B686" s="71"/>
      <c r="C686" s="211"/>
      <c r="D686" s="199"/>
      <c r="E686" s="314"/>
      <c r="F686" s="7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</row>
    <row r="687" spans="1:54" ht="15.75" customHeight="1">
      <c r="A687" s="209"/>
      <c r="B687" s="71"/>
      <c r="C687" s="211"/>
      <c r="D687" s="199"/>
      <c r="E687" s="314"/>
      <c r="F687" s="7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</row>
    <row r="688" spans="1:54" ht="15.75" customHeight="1">
      <c r="A688" s="209"/>
      <c r="B688" s="71"/>
      <c r="C688" s="211"/>
      <c r="D688" s="199"/>
      <c r="E688" s="314"/>
      <c r="F688" s="7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</row>
    <row r="689" spans="1:54" ht="15.75" customHeight="1">
      <c r="A689" s="209"/>
      <c r="B689" s="71"/>
      <c r="C689" s="211"/>
      <c r="D689" s="199"/>
      <c r="E689" s="314"/>
      <c r="F689" s="7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</row>
    <row r="690" spans="1:54" ht="15.75" customHeight="1">
      <c r="A690" s="209"/>
      <c r="B690" s="71"/>
      <c r="C690" s="211"/>
      <c r="D690" s="199"/>
      <c r="E690" s="314"/>
      <c r="F690" s="7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</row>
    <row r="691" spans="1:54" ht="15.75" customHeight="1">
      <c r="A691" s="209"/>
      <c r="B691" s="71"/>
      <c r="C691" s="211"/>
      <c r="D691" s="199"/>
      <c r="E691" s="314"/>
      <c r="F691" s="7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</row>
    <row r="692" spans="1:54" ht="15.75" customHeight="1">
      <c r="A692" s="209"/>
      <c r="B692" s="71"/>
      <c r="C692" s="211"/>
      <c r="D692" s="199"/>
      <c r="E692" s="314"/>
      <c r="F692" s="7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</row>
    <row r="693" spans="1:54" ht="15.75" customHeight="1">
      <c r="A693" s="209"/>
      <c r="B693" s="71"/>
      <c r="C693" s="211"/>
      <c r="D693" s="199"/>
      <c r="E693" s="314"/>
      <c r="F693" s="7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</row>
    <row r="694" spans="1:54" ht="15.75" customHeight="1">
      <c r="A694" s="209"/>
      <c r="B694" s="71"/>
      <c r="C694" s="211"/>
      <c r="D694" s="199"/>
      <c r="E694" s="314"/>
      <c r="F694" s="7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</row>
    <row r="695" spans="1:54" ht="15.75" customHeight="1">
      <c r="A695" s="209"/>
      <c r="B695" s="71"/>
      <c r="C695" s="211"/>
      <c r="D695" s="199"/>
      <c r="E695" s="314"/>
      <c r="F695" s="7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</row>
    <row r="696" spans="1:54" ht="15.75" customHeight="1">
      <c r="A696" s="209"/>
      <c r="B696" s="71"/>
      <c r="C696" s="211"/>
      <c r="D696" s="199"/>
      <c r="E696" s="314"/>
      <c r="F696" s="7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</row>
    <row r="697" spans="1:54" ht="15.75" customHeight="1">
      <c r="A697" s="209"/>
      <c r="B697" s="71"/>
      <c r="C697" s="211"/>
      <c r="D697" s="199"/>
      <c r="E697" s="314"/>
      <c r="F697" s="7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</row>
    <row r="698" spans="1:54" ht="15.75" customHeight="1">
      <c r="A698" s="209"/>
      <c r="B698" s="71"/>
      <c r="C698" s="211"/>
      <c r="D698" s="199"/>
      <c r="E698" s="314"/>
      <c r="F698" s="7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</row>
    <row r="699" spans="1:54" ht="15.75" customHeight="1">
      <c r="A699" s="209"/>
      <c r="B699" s="71"/>
      <c r="C699" s="211"/>
      <c r="D699" s="199"/>
      <c r="E699" s="314"/>
      <c r="F699" s="7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</row>
    <row r="700" spans="1:54" ht="15.75" customHeight="1">
      <c r="A700" s="209"/>
      <c r="B700" s="71"/>
      <c r="C700" s="211"/>
      <c r="D700" s="199"/>
      <c r="E700" s="314"/>
      <c r="F700" s="7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</row>
    <row r="701" spans="1:54" ht="15.75" customHeight="1">
      <c r="A701" s="209"/>
      <c r="B701" s="71"/>
      <c r="C701" s="211"/>
      <c r="D701" s="199"/>
      <c r="E701" s="314"/>
      <c r="F701" s="7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</row>
    <row r="702" spans="1:54" ht="15.75" customHeight="1">
      <c r="A702" s="209"/>
      <c r="B702" s="71"/>
      <c r="C702" s="211"/>
      <c r="D702" s="199"/>
      <c r="E702" s="314"/>
      <c r="F702" s="7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</row>
    <row r="703" spans="1:54" ht="15.75" customHeight="1">
      <c r="A703" s="209"/>
      <c r="B703" s="71"/>
      <c r="C703" s="211"/>
      <c r="D703" s="199"/>
      <c r="E703" s="314"/>
      <c r="F703" s="7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</row>
    <row r="704" spans="1:54" ht="15.75" customHeight="1">
      <c r="A704" s="209"/>
      <c r="B704" s="71"/>
      <c r="C704" s="211"/>
      <c r="D704" s="199"/>
      <c r="E704" s="314"/>
      <c r="F704" s="7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</row>
    <row r="705" spans="1:54" ht="15.75" customHeight="1">
      <c r="A705" s="209"/>
      <c r="B705" s="71"/>
      <c r="C705" s="211"/>
      <c r="D705" s="199"/>
      <c r="E705" s="314"/>
      <c r="F705" s="7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</row>
    <row r="706" spans="1:54" ht="15.75" customHeight="1">
      <c r="A706" s="209"/>
      <c r="B706" s="71"/>
      <c r="C706" s="211"/>
      <c r="D706" s="199"/>
      <c r="E706" s="314"/>
      <c r="F706" s="7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</row>
    <row r="707" spans="1:54" ht="15.75" customHeight="1">
      <c r="A707" s="209"/>
      <c r="B707" s="71"/>
      <c r="C707" s="211"/>
      <c r="D707" s="199"/>
      <c r="E707" s="314"/>
      <c r="F707" s="7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</row>
    <row r="708" spans="1:54" ht="15.75" customHeight="1">
      <c r="A708" s="209"/>
      <c r="B708" s="71"/>
      <c r="C708" s="211"/>
      <c r="D708" s="199"/>
      <c r="E708" s="314"/>
      <c r="F708" s="7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</row>
    <row r="709" spans="1:54" ht="15.75" customHeight="1">
      <c r="A709" s="209"/>
      <c r="B709" s="71"/>
      <c r="C709" s="211"/>
      <c r="D709" s="199"/>
      <c r="E709" s="314"/>
      <c r="F709" s="7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</row>
    <row r="710" spans="1:54" ht="15.75" customHeight="1">
      <c r="A710" s="209"/>
      <c r="B710" s="71"/>
      <c r="C710" s="211"/>
      <c r="D710" s="199"/>
      <c r="E710" s="314"/>
      <c r="F710" s="7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</row>
    <row r="711" spans="1:54" ht="15.75" customHeight="1">
      <c r="A711" s="209"/>
      <c r="B711" s="71"/>
      <c r="C711" s="211"/>
      <c r="D711" s="199"/>
      <c r="E711" s="314"/>
      <c r="F711" s="7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</row>
    <row r="712" spans="1:54" ht="15.75" customHeight="1">
      <c r="A712" s="209"/>
      <c r="B712" s="71"/>
      <c r="C712" s="211"/>
      <c r="D712" s="199"/>
      <c r="E712" s="314"/>
      <c r="F712" s="7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</row>
    <row r="713" spans="1:54" ht="15.75" customHeight="1">
      <c r="A713" s="209"/>
      <c r="B713" s="71"/>
      <c r="C713" s="211"/>
      <c r="D713" s="199"/>
      <c r="E713" s="314"/>
      <c r="F713" s="7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</row>
    <row r="714" spans="1:54" ht="15.75" customHeight="1">
      <c r="A714" s="209"/>
      <c r="B714" s="71"/>
      <c r="C714" s="211"/>
      <c r="D714" s="199"/>
      <c r="E714" s="314"/>
      <c r="F714" s="7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</row>
    <row r="715" spans="1:54" ht="15.75" customHeight="1">
      <c r="A715" s="209"/>
      <c r="B715" s="71"/>
      <c r="C715" s="211"/>
      <c r="D715" s="199"/>
      <c r="E715" s="314"/>
      <c r="F715" s="7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</row>
    <row r="716" spans="1:54" ht="15.75" customHeight="1">
      <c r="A716" s="209"/>
      <c r="B716" s="71"/>
      <c r="C716" s="211"/>
      <c r="D716" s="199"/>
      <c r="E716" s="314"/>
      <c r="F716" s="7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</row>
    <row r="717" spans="1:54" ht="15.75" customHeight="1">
      <c r="A717" s="209"/>
      <c r="B717" s="71"/>
      <c r="C717" s="211"/>
      <c r="D717" s="199"/>
      <c r="E717" s="314"/>
      <c r="F717" s="7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</row>
    <row r="718" spans="1:54" ht="15.75" customHeight="1">
      <c r="A718" s="209"/>
      <c r="B718" s="71"/>
      <c r="C718" s="211"/>
      <c r="D718" s="199"/>
      <c r="E718" s="314"/>
      <c r="F718" s="7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</row>
    <row r="719" spans="1:54" ht="15.75" customHeight="1">
      <c r="A719" s="209"/>
      <c r="B719" s="71"/>
      <c r="C719" s="211"/>
      <c r="D719" s="199"/>
      <c r="E719" s="314"/>
      <c r="F719" s="7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</row>
    <row r="720" spans="1:54" ht="15.75" customHeight="1">
      <c r="A720" s="209"/>
      <c r="B720" s="71"/>
      <c r="C720" s="211"/>
      <c r="D720" s="199"/>
      <c r="E720" s="314"/>
      <c r="F720" s="7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</row>
    <row r="721" spans="1:54" ht="15.75" customHeight="1">
      <c r="A721" s="209"/>
      <c r="B721" s="71"/>
      <c r="C721" s="211"/>
      <c r="D721" s="199"/>
      <c r="E721" s="314"/>
      <c r="F721" s="7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</row>
    <row r="722" spans="1:54" ht="15.75" customHeight="1">
      <c r="A722" s="209"/>
      <c r="B722" s="71"/>
      <c r="C722" s="211"/>
      <c r="D722" s="199"/>
      <c r="E722" s="314"/>
      <c r="F722" s="7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</row>
    <row r="723" spans="1:54" ht="15.75" customHeight="1">
      <c r="A723" s="209"/>
      <c r="B723" s="71"/>
      <c r="C723" s="211"/>
      <c r="D723" s="199"/>
      <c r="E723" s="314"/>
      <c r="F723" s="7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</row>
    <row r="724" spans="1:54" ht="15.75" customHeight="1">
      <c r="A724" s="209"/>
      <c r="B724" s="71"/>
      <c r="C724" s="211"/>
      <c r="D724" s="199"/>
      <c r="E724" s="314"/>
      <c r="F724" s="7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</row>
    <row r="725" spans="1:54" ht="15.75" customHeight="1">
      <c r="A725" s="209"/>
      <c r="B725" s="71"/>
      <c r="C725" s="211"/>
      <c r="D725" s="199"/>
      <c r="E725" s="314"/>
      <c r="F725" s="7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</row>
    <row r="726" spans="1:54" ht="15.75" customHeight="1">
      <c r="A726" s="209"/>
      <c r="B726" s="71"/>
      <c r="C726" s="211"/>
      <c r="D726" s="199"/>
      <c r="E726" s="314"/>
      <c r="F726" s="7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</row>
    <row r="727" spans="1:54" ht="15.75" customHeight="1">
      <c r="A727" s="209"/>
      <c r="B727" s="71"/>
      <c r="C727" s="211"/>
      <c r="D727" s="199"/>
      <c r="E727" s="314"/>
      <c r="F727" s="7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</row>
    <row r="728" spans="1:54" ht="15.75" customHeight="1">
      <c r="A728" s="209"/>
      <c r="B728" s="71"/>
      <c r="C728" s="211"/>
      <c r="D728" s="199"/>
      <c r="E728" s="314"/>
      <c r="F728" s="7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</row>
    <row r="729" spans="1:54" ht="15.75" customHeight="1">
      <c r="A729" s="209"/>
      <c r="B729" s="71"/>
      <c r="C729" s="211"/>
      <c r="D729" s="199"/>
      <c r="E729" s="314"/>
      <c r="F729" s="7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</row>
    <row r="730" spans="1:54" ht="15.75" customHeight="1">
      <c r="A730" s="209"/>
      <c r="B730" s="71"/>
      <c r="C730" s="211"/>
      <c r="D730" s="199"/>
      <c r="E730" s="314"/>
      <c r="F730" s="7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</row>
    <row r="731" spans="1:54" ht="15.75" customHeight="1">
      <c r="A731" s="209"/>
      <c r="B731" s="71"/>
      <c r="C731" s="211"/>
      <c r="D731" s="199"/>
      <c r="E731" s="314"/>
      <c r="F731" s="7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</row>
    <row r="732" spans="1:54" ht="15.75" customHeight="1">
      <c r="A732" s="209"/>
      <c r="B732" s="71"/>
      <c r="C732" s="211"/>
      <c r="D732" s="199"/>
      <c r="E732" s="314"/>
      <c r="F732" s="7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</row>
    <row r="733" spans="1:54" ht="15.75" customHeight="1">
      <c r="A733" s="209"/>
      <c r="B733" s="71"/>
      <c r="C733" s="211"/>
      <c r="D733" s="199"/>
      <c r="E733" s="314"/>
      <c r="F733" s="7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</row>
    <row r="734" spans="1:54" ht="15.75" customHeight="1">
      <c r="A734" s="209"/>
      <c r="B734" s="71"/>
      <c r="C734" s="211"/>
      <c r="D734" s="199"/>
      <c r="E734" s="314"/>
      <c r="F734" s="7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</row>
    <row r="735" spans="1:54" ht="15.75" customHeight="1">
      <c r="A735" s="209"/>
      <c r="B735" s="71"/>
      <c r="C735" s="211"/>
      <c r="D735" s="199"/>
      <c r="E735" s="314"/>
      <c r="F735" s="7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</row>
    <row r="736" spans="1:54" ht="15.75" customHeight="1">
      <c r="A736" s="209"/>
      <c r="B736" s="71"/>
      <c r="C736" s="211"/>
      <c r="D736" s="199"/>
      <c r="E736" s="314"/>
      <c r="F736" s="7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</row>
    <row r="737" spans="1:54" ht="15.75" customHeight="1">
      <c r="A737" s="209"/>
      <c r="B737" s="71"/>
      <c r="C737" s="211"/>
      <c r="D737" s="199"/>
      <c r="E737" s="314"/>
      <c r="F737" s="7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</row>
    <row r="738" spans="1:54" ht="15.75" customHeight="1">
      <c r="A738" s="209"/>
      <c r="B738" s="71"/>
      <c r="C738" s="211"/>
      <c r="D738" s="199"/>
      <c r="E738" s="314"/>
      <c r="F738" s="7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</row>
    <row r="739" spans="1:54" ht="15.75" customHeight="1">
      <c r="A739" s="209"/>
      <c r="B739" s="71"/>
      <c r="C739" s="211"/>
      <c r="D739" s="199"/>
      <c r="E739" s="314"/>
      <c r="F739" s="7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</row>
    <row r="740" spans="1:54" ht="15.75" customHeight="1">
      <c r="A740" s="209"/>
      <c r="B740" s="71"/>
      <c r="C740" s="211"/>
      <c r="D740" s="199"/>
      <c r="E740" s="314"/>
      <c r="F740" s="7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</row>
    <row r="741" spans="1:54" ht="15.75" customHeight="1">
      <c r="A741" s="209"/>
      <c r="B741" s="71"/>
      <c r="C741" s="211"/>
      <c r="D741" s="199"/>
      <c r="E741" s="314"/>
      <c r="F741" s="7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</row>
    <row r="742" spans="1:54" ht="15.75" customHeight="1">
      <c r="A742" s="209"/>
      <c r="B742" s="71"/>
      <c r="C742" s="211"/>
      <c r="D742" s="199"/>
      <c r="E742" s="314"/>
      <c r="F742" s="7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</row>
    <row r="743" spans="1:54" ht="15.75" customHeight="1">
      <c r="A743" s="209"/>
      <c r="B743" s="71"/>
      <c r="C743" s="211"/>
      <c r="D743" s="199"/>
      <c r="E743" s="314"/>
      <c r="F743" s="7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</row>
    <row r="744" spans="1:54" ht="15.75" customHeight="1">
      <c r="A744" s="209"/>
      <c r="B744" s="71"/>
      <c r="C744" s="211"/>
      <c r="D744" s="199"/>
      <c r="E744" s="314"/>
      <c r="F744" s="7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</row>
    <row r="745" spans="1:54" ht="15.75" customHeight="1">
      <c r="A745" s="209"/>
      <c r="B745" s="71"/>
      <c r="C745" s="211"/>
      <c r="D745" s="199"/>
      <c r="E745" s="314"/>
      <c r="F745" s="7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</row>
    <row r="746" spans="1:54" ht="15.75" customHeight="1">
      <c r="A746" s="209"/>
      <c r="B746" s="71"/>
      <c r="C746" s="211"/>
      <c r="D746" s="199"/>
      <c r="E746" s="314"/>
      <c r="F746" s="7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</row>
    <row r="747" spans="1:54" ht="15.75" customHeight="1">
      <c r="A747" s="209"/>
      <c r="B747" s="71"/>
      <c r="C747" s="211"/>
      <c r="D747" s="199"/>
      <c r="E747" s="314"/>
      <c r="F747" s="7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</row>
    <row r="748" spans="1:54" ht="15.75" customHeight="1">
      <c r="A748" s="209"/>
      <c r="B748" s="71"/>
      <c r="C748" s="211"/>
      <c r="D748" s="199"/>
      <c r="E748" s="314"/>
      <c r="F748" s="7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</row>
    <row r="749" spans="1:54" ht="15.75" customHeight="1">
      <c r="A749" s="209"/>
      <c r="B749" s="71"/>
      <c r="C749" s="211"/>
      <c r="D749" s="199"/>
      <c r="E749" s="314"/>
      <c r="F749" s="7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</row>
    <row r="750" spans="1:54" ht="15.75" customHeight="1">
      <c r="A750" s="209"/>
      <c r="B750" s="71"/>
      <c r="C750" s="211"/>
      <c r="D750" s="199"/>
      <c r="E750" s="314"/>
      <c r="F750" s="7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</row>
    <row r="751" spans="1:54" ht="15.75" customHeight="1">
      <c r="A751" s="209"/>
      <c r="B751" s="71"/>
      <c r="C751" s="211"/>
      <c r="D751" s="199"/>
      <c r="E751" s="314"/>
      <c r="F751" s="7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</row>
    <row r="752" spans="1:54" ht="15.75" customHeight="1">
      <c r="A752" s="209"/>
      <c r="B752" s="71"/>
      <c r="C752" s="211"/>
      <c r="D752" s="199"/>
      <c r="E752" s="314"/>
      <c r="F752" s="7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</row>
    <row r="753" spans="1:54" ht="15.75" customHeight="1">
      <c r="A753" s="209"/>
      <c r="B753" s="71"/>
      <c r="C753" s="211"/>
      <c r="D753" s="199"/>
      <c r="E753" s="314"/>
      <c r="F753" s="7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</row>
    <row r="754" spans="1:54" ht="15.75" customHeight="1">
      <c r="A754" s="209"/>
      <c r="B754" s="71"/>
      <c r="C754" s="211"/>
      <c r="D754" s="199"/>
      <c r="E754" s="314"/>
      <c r="F754" s="7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</row>
    <row r="755" spans="1:54" ht="15.75" customHeight="1">
      <c r="A755" s="209"/>
      <c r="B755" s="71"/>
      <c r="C755" s="211"/>
      <c r="D755" s="199"/>
      <c r="E755" s="314"/>
      <c r="F755" s="7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</row>
    <row r="756" spans="1:54" ht="15.75" customHeight="1">
      <c r="A756" s="209"/>
      <c r="B756" s="71"/>
      <c r="C756" s="211"/>
      <c r="D756" s="199"/>
      <c r="E756" s="314"/>
      <c r="F756" s="7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</row>
    <row r="757" spans="1:54" ht="15.75" customHeight="1">
      <c r="A757" s="209"/>
      <c r="B757" s="71"/>
      <c r="C757" s="211"/>
      <c r="D757" s="199"/>
      <c r="E757" s="314"/>
      <c r="F757" s="7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</row>
    <row r="758" spans="1:54" ht="15.75" customHeight="1">
      <c r="A758" s="209"/>
      <c r="B758" s="71"/>
      <c r="C758" s="211"/>
      <c r="D758" s="199"/>
      <c r="E758" s="314"/>
      <c r="F758" s="7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</row>
    <row r="759" spans="1:54" ht="15.75" customHeight="1">
      <c r="A759" s="209"/>
      <c r="B759" s="71"/>
      <c r="C759" s="211"/>
      <c r="D759" s="199"/>
      <c r="E759" s="314"/>
      <c r="F759" s="7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</row>
    <row r="760" spans="1:54" ht="15.75" customHeight="1">
      <c r="A760" s="209"/>
      <c r="B760" s="71"/>
      <c r="C760" s="211"/>
      <c r="D760" s="199"/>
      <c r="E760" s="314"/>
      <c r="F760" s="7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</row>
    <row r="761" spans="1:54" ht="15.75" customHeight="1">
      <c r="A761" s="209"/>
      <c r="B761" s="71"/>
      <c r="C761" s="211"/>
      <c r="D761" s="199"/>
      <c r="E761" s="314"/>
      <c r="F761" s="7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</row>
    <row r="762" spans="1:54" ht="15.75" customHeight="1">
      <c r="A762" s="209"/>
      <c r="B762" s="71"/>
      <c r="C762" s="211"/>
      <c r="D762" s="199"/>
      <c r="E762" s="314"/>
      <c r="F762" s="7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</row>
    <row r="763" spans="1:54" ht="15.75" customHeight="1">
      <c r="A763" s="209"/>
      <c r="B763" s="71"/>
      <c r="C763" s="211"/>
      <c r="D763" s="199"/>
      <c r="E763" s="314"/>
      <c r="F763" s="7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</row>
    <row r="764" spans="1:54" ht="15.75" customHeight="1">
      <c r="A764" s="209"/>
      <c r="B764" s="71"/>
      <c r="C764" s="211"/>
      <c r="D764" s="199"/>
      <c r="E764" s="314"/>
      <c r="F764" s="7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</row>
    <row r="765" spans="1:54" ht="15.75" customHeight="1">
      <c r="A765" s="209"/>
      <c r="B765" s="71"/>
      <c r="C765" s="211"/>
      <c r="D765" s="199"/>
      <c r="E765" s="314"/>
      <c r="F765" s="7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</row>
    <row r="766" spans="1:54" ht="15.75" customHeight="1">
      <c r="A766" s="209"/>
      <c r="B766" s="71"/>
      <c r="C766" s="211"/>
      <c r="D766" s="199"/>
      <c r="E766" s="314"/>
      <c r="F766" s="7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</row>
    <row r="767" spans="1:54" ht="15.75" customHeight="1">
      <c r="A767" s="209"/>
      <c r="B767" s="71"/>
      <c r="C767" s="211"/>
      <c r="D767" s="199"/>
      <c r="E767" s="314"/>
      <c r="F767" s="7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</row>
    <row r="768" spans="1:54" ht="15.75" customHeight="1">
      <c r="A768" s="209"/>
      <c r="B768" s="71"/>
      <c r="C768" s="211"/>
      <c r="D768" s="199"/>
      <c r="E768" s="314"/>
      <c r="F768" s="7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</row>
    <row r="769" spans="1:54" ht="15.75" customHeight="1">
      <c r="A769" s="209"/>
      <c r="B769" s="71"/>
      <c r="C769" s="211"/>
      <c r="D769" s="199"/>
      <c r="E769" s="314"/>
      <c r="F769" s="7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</row>
    <row r="770" spans="1:54" ht="15.75" customHeight="1">
      <c r="A770" s="209"/>
      <c r="B770" s="71"/>
      <c r="C770" s="211"/>
      <c r="D770" s="199"/>
      <c r="E770" s="314"/>
      <c r="F770" s="7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</row>
    <row r="771" spans="1:54" ht="15.75" customHeight="1">
      <c r="A771" s="209"/>
      <c r="B771" s="71"/>
      <c r="C771" s="211"/>
      <c r="D771" s="199"/>
      <c r="E771" s="314"/>
      <c r="F771" s="7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</row>
    <row r="772" spans="1:54" ht="15.75" customHeight="1">
      <c r="A772" s="209"/>
      <c r="B772" s="71"/>
      <c r="C772" s="211"/>
      <c r="D772" s="199"/>
      <c r="E772" s="314"/>
      <c r="F772" s="7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</row>
    <row r="773" spans="1:54" ht="15.75" customHeight="1">
      <c r="A773" s="209"/>
      <c r="B773" s="71"/>
      <c r="C773" s="211"/>
      <c r="D773" s="199"/>
      <c r="E773" s="314"/>
      <c r="F773" s="7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</row>
    <row r="774" spans="1:54" ht="15.75" customHeight="1">
      <c r="A774" s="209"/>
      <c r="B774" s="71"/>
      <c r="C774" s="211"/>
      <c r="D774" s="199"/>
      <c r="E774" s="314"/>
      <c r="F774" s="7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</row>
    <row r="775" spans="1:54" ht="15.75" customHeight="1">
      <c r="A775" s="209"/>
      <c r="B775" s="71"/>
      <c r="C775" s="211"/>
      <c r="D775" s="199"/>
      <c r="E775" s="314"/>
      <c r="F775" s="7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</row>
    <row r="776" spans="1:54" ht="15.75" customHeight="1">
      <c r="A776" s="209"/>
      <c r="B776" s="71"/>
      <c r="C776" s="211"/>
      <c r="D776" s="199"/>
      <c r="E776" s="314"/>
      <c r="F776" s="7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</row>
    <row r="777" spans="1:54" ht="15.75" customHeight="1">
      <c r="A777" s="209"/>
      <c r="B777" s="71"/>
      <c r="C777" s="211"/>
      <c r="D777" s="199"/>
      <c r="E777" s="314"/>
      <c r="F777" s="7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</row>
    <row r="778" spans="1:54" ht="15.75" customHeight="1">
      <c r="A778" s="209"/>
      <c r="B778" s="71"/>
      <c r="C778" s="211"/>
      <c r="D778" s="199"/>
      <c r="E778" s="314"/>
      <c r="F778" s="7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</row>
    <row r="779" spans="1:54" ht="15.75" customHeight="1">
      <c r="A779" s="209"/>
      <c r="B779" s="71"/>
      <c r="C779" s="211"/>
      <c r="D779" s="199"/>
      <c r="E779" s="314"/>
      <c r="F779" s="7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</row>
    <row r="780" spans="1:54" ht="15.75" customHeight="1">
      <c r="A780" s="209"/>
      <c r="B780" s="71"/>
      <c r="C780" s="211"/>
      <c r="D780" s="199"/>
      <c r="E780" s="314"/>
      <c r="F780" s="7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</row>
    <row r="781" spans="1:54" ht="15.75" customHeight="1">
      <c r="A781" s="209"/>
      <c r="B781" s="71"/>
      <c r="C781" s="211"/>
      <c r="D781" s="199"/>
      <c r="E781" s="314"/>
      <c r="F781" s="7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</row>
    <row r="782" spans="1:54" ht="15.75" customHeight="1">
      <c r="A782" s="209"/>
      <c r="B782" s="71"/>
      <c r="C782" s="211"/>
      <c r="D782" s="199"/>
      <c r="E782" s="314"/>
      <c r="F782" s="7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</row>
    <row r="783" spans="1:54" ht="15.75" customHeight="1">
      <c r="A783" s="209"/>
      <c r="B783" s="71"/>
      <c r="C783" s="211"/>
      <c r="D783" s="199"/>
      <c r="E783" s="314"/>
      <c r="F783" s="7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</row>
    <row r="784" spans="1:54" ht="15.75" customHeight="1">
      <c r="A784" s="209"/>
      <c r="B784" s="71"/>
      <c r="C784" s="211"/>
      <c r="D784" s="199"/>
      <c r="E784" s="314"/>
      <c r="F784" s="7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</row>
    <row r="785" spans="1:54" ht="15.75" customHeight="1">
      <c r="A785" s="209"/>
      <c r="B785" s="71"/>
      <c r="C785" s="211"/>
      <c r="D785" s="199"/>
      <c r="E785" s="314"/>
      <c r="F785" s="7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</row>
    <row r="786" spans="1:54" ht="15.75" customHeight="1">
      <c r="A786" s="209"/>
      <c r="B786" s="71"/>
      <c r="C786" s="211"/>
      <c r="D786" s="199"/>
      <c r="E786" s="314"/>
      <c r="F786" s="7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</row>
    <row r="787" spans="1:54" ht="15.75" customHeight="1">
      <c r="A787" s="209"/>
      <c r="B787" s="71"/>
      <c r="C787" s="211"/>
      <c r="D787" s="199"/>
      <c r="E787" s="314"/>
      <c r="F787" s="7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</row>
    <row r="788" spans="1:54" ht="15.75" customHeight="1">
      <c r="A788" s="209"/>
      <c r="B788" s="71"/>
      <c r="C788" s="211"/>
      <c r="D788" s="199"/>
      <c r="E788" s="314"/>
      <c r="F788" s="7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</row>
    <row r="789" spans="1:54" ht="15.75" customHeight="1">
      <c r="A789" s="209"/>
      <c r="B789" s="71"/>
      <c r="C789" s="211"/>
      <c r="D789" s="199"/>
      <c r="E789" s="314"/>
      <c r="F789" s="7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</row>
    <row r="790" spans="1:54" ht="15.75" customHeight="1">
      <c r="A790" s="209"/>
      <c r="B790" s="71"/>
      <c r="C790" s="211"/>
      <c r="D790" s="199"/>
      <c r="E790" s="314"/>
      <c r="F790" s="7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</row>
    <row r="791" spans="1:54" ht="15.75" customHeight="1">
      <c r="A791" s="209"/>
      <c r="B791" s="71"/>
      <c r="C791" s="211"/>
      <c r="D791" s="199"/>
      <c r="E791" s="314"/>
      <c r="F791" s="7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</row>
    <row r="792" spans="1:54" ht="15.75" customHeight="1">
      <c r="A792" s="209"/>
      <c r="B792" s="71"/>
      <c r="C792" s="211"/>
      <c r="D792" s="199"/>
      <c r="E792" s="314"/>
      <c r="F792" s="7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</row>
    <row r="793" spans="1:54" ht="15.75" customHeight="1">
      <c r="A793" s="209"/>
      <c r="B793" s="71"/>
      <c r="C793" s="211"/>
      <c r="D793" s="199"/>
      <c r="E793" s="314"/>
      <c r="F793" s="7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</row>
    <row r="794" spans="1:54" ht="15.75" customHeight="1">
      <c r="A794" s="209"/>
      <c r="B794" s="71"/>
      <c r="C794" s="211"/>
      <c r="D794" s="199"/>
      <c r="E794" s="314"/>
      <c r="F794" s="7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</row>
    <row r="795" spans="1:54" ht="15.75" customHeight="1">
      <c r="A795" s="209"/>
      <c r="B795" s="71"/>
      <c r="C795" s="211"/>
      <c r="D795" s="199"/>
      <c r="E795" s="314"/>
      <c r="F795" s="7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</row>
    <row r="796" spans="1:54" ht="15.75" customHeight="1">
      <c r="A796" s="209"/>
      <c r="B796" s="71"/>
      <c r="C796" s="211"/>
      <c r="D796" s="199"/>
      <c r="E796" s="314"/>
      <c r="F796" s="7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</row>
    <row r="797" spans="1:54" ht="15.75" customHeight="1">
      <c r="A797" s="209"/>
      <c r="B797" s="71"/>
      <c r="C797" s="211"/>
      <c r="D797" s="199"/>
      <c r="E797" s="314"/>
      <c r="F797" s="7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</row>
    <row r="798" spans="1:54" ht="15.75" customHeight="1">
      <c r="A798" s="209"/>
      <c r="B798" s="71"/>
      <c r="C798" s="211"/>
      <c r="D798" s="199"/>
      <c r="E798" s="314"/>
      <c r="F798" s="7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</row>
    <row r="799" spans="1:54" ht="15.75" customHeight="1">
      <c r="A799" s="209"/>
      <c r="B799" s="71"/>
      <c r="C799" s="211"/>
      <c r="D799" s="199"/>
      <c r="E799" s="314"/>
      <c r="F799" s="7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</row>
    <row r="800" spans="1:54" ht="15.75" customHeight="1">
      <c r="A800" s="209"/>
      <c r="B800" s="71"/>
      <c r="C800" s="211"/>
      <c r="D800" s="199"/>
      <c r="E800" s="314"/>
      <c r="F800" s="7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</row>
    <row r="801" spans="1:54" ht="15.75" customHeight="1">
      <c r="A801" s="209"/>
      <c r="B801" s="71"/>
      <c r="C801" s="211"/>
      <c r="D801" s="199"/>
      <c r="E801" s="314"/>
      <c r="F801" s="7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</row>
    <row r="802" spans="1:54" ht="15.75" customHeight="1">
      <c r="A802" s="209"/>
      <c r="B802" s="71"/>
      <c r="C802" s="211"/>
      <c r="D802" s="199"/>
      <c r="E802" s="314"/>
      <c r="F802" s="7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</row>
    <row r="803" spans="1:54" ht="15.75" customHeight="1">
      <c r="A803" s="209"/>
      <c r="B803" s="71"/>
      <c r="C803" s="211"/>
      <c r="D803" s="199"/>
      <c r="E803" s="314"/>
      <c r="F803" s="7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</row>
    <row r="804" spans="1:54" ht="15.75" customHeight="1">
      <c r="A804" s="209"/>
      <c r="B804" s="71"/>
      <c r="C804" s="211"/>
      <c r="D804" s="199"/>
      <c r="E804" s="314"/>
      <c r="F804" s="7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</row>
    <row r="805" spans="1:54" ht="15.75" customHeight="1">
      <c r="A805" s="209"/>
      <c r="B805" s="71"/>
      <c r="C805" s="211"/>
      <c r="D805" s="199"/>
      <c r="E805" s="314"/>
      <c r="F805" s="7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</row>
    <row r="806" spans="1:54" ht="15.75" customHeight="1">
      <c r="A806" s="209"/>
      <c r="B806" s="71"/>
      <c r="C806" s="211"/>
      <c r="D806" s="199"/>
      <c r="E806" s="314"/>
      <c r="F806" s="7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</row>
    <row r="807" spans="1:54" ht="15.75" customHeight="1">
      <c r="A807" s="209"/>
      <c r="B807" s="71"/>
      <c r="C807" s="211"/>
      <c r="D807" s="199"/>
      <c r="E807" s="314"/>
      <c r="F807" s="7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</row>
    <row r="808" spans="1:54" ht="15.75" customHeight="1">
      <c r="A808" s="209"/>
      <c r="B808" s="71"/>
      <c r="C808" s="211"/>
      <c r="D808" s="199"/>
      <c r="E808" s="314"/>
      <c r="F808" s="7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</row>
    <row r="809" spans="1:54" ht="15.75" customHeight="1">
      <c r="A809" s="209"/>
      <c r="B809" s="71"/>
      <c r="C809" s="211"/>
      <c r="D809" s="199"/>
      <c r="E809" s="314"/>
      <c r="F809" s="7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</row>
    <row r="810" spans="1:54" ht="15.75" customHeight="1">
      <c r="A810" s="209"/>
      <c r="B810" s="71"/>
      <c r="C810" s="211"/>
      <c r="D810" s="199"/>
      <c r="E810" s="314"/>
      <c r="F810" s="7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</row>
    <row r="811" spans="1:54" ht="15.75" customHeight="1">
      <c r="A811" s="209"/>
      <c r="B811" s="71"/>
      <c r="C811" s="211"/>
      <c r="D811" s="199"/>
      <c r="E811" s="314"/>
      <c r="F811" s="7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</row>
    <row r="812" spans="1:54" ht="15.75" customHeight="1">
      <c r="A812" s="209"/>
      <c r="B812" s="71"/>
      <c r="C812" s="211"/>
      <c r="D812" s="199"/>
      <c r="E812" s="314"/>
      <c r="F812" s="7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</row>
    <row r="813" spans="1:54" ht="15.75" customHeight="1">
      <c r="A813" s="209"/>
      <c r="B813" s="71"/>
      <c r="C813" s="211"/>
      <c r="D813" s="199"/>
      <c r="E813" s="314"/>
      <c r="F813" s="7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</row>
    <row r="814" spans="1:54" ht="15.75" customHeight="1">
      <c r="A814" s="209"/>
      <c r="B814" s="71"/>
      <c r="C814" s="211"/>
      <c r="D814" s="199"/>
      <c r="E814" s="314"/>
      <c r="F814" s="7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</row>
    <row r="815" spans="1:54" ht="15.75" customHeight="1">
      <c r="A815" s="209"/>
      <c r="B815" s="71"/>
      <c r="C815" s="211"/>
      <c r="D815" s="199"/>
      <c r="E815" s="314"/>
      <c r="F815" s="7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</row>
    <row r="816" spans="1:54" ht="15.75" customHeight="1">
      <c r="A816" s="209"/>
      <c r="B816" s="71"/>
      <c r="C816" s="211"/>
      <c r="D816" s="199"/>
      <c r="E816" s="314"/>
      <c r="F816" s="7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</row>
    <row r="817" spans="1:54" ht="15.75" customHeight="1">
      <c r="A817" s="209"/>
      <c r="B817" s="71"/>
      <c r="C817" s="211"/>
      <c r="D817" s="199"/>
      <c r="E817" s="314"/>
      <c r="F817" s="7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</row>
    <row r="818" spans="1:54" ht="15.75" customHeight="1">
      <c r="A818" s="209"/>
      <c r="B818" s="71"/>
      <c r="C818" s="211"/>
      <c r="D818" s="199"/>
      <c r="E818" s="314"/>
      <c r="F818" s="7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</row>
    <row r="819" spans="1:54" ht="15.75" customHeight="1">
      <c r="A819" s="209"/>
      <c r="B819" s="71"/>
      <c r="C819" s="211"/>
      <c r="D819" s="199"/>
      <c r="E819" s="314"/>
      <c r="F819" s="7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</row>
    <row r="820" spans="1:54" ht="15.75" customHeight="1">
      <c r="A820" s="209"/>
      <c r="B820" s="71"/>
      <c r="C820" s="211"/>
      <c r="D820" s="199"/>
      <c r="E820" s="314"/>
      <c r="F820" s="7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</row>
    <row r="821" spans="1:54" ht="15.75" customHeight="1">
      <c r="A821" s="209"/>
      <c r="B821" s="71"/>
      <c r="C821" s="211"/>
      <c r="D821" s="199"/>
      <c r="E821" s="314"/>
      <c r="F821" s="7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</row>
    <row r="822" spans="1:54" ht="15.75" customHeight="1">
      <c r="A822" s="209"/>
      <c r="B822" s="71"/>
      <c r="C822" s="211"/>
      <c r="D822" s="199"/>
      <c r="E822" s="314"/>
      <c r="F822" s="7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</row>
    <row r="823" spans="1:54" ht="15.75" customHeight="1">
      <c r="A823" s="209"/>
      <c r="B823" s="71"/>
      <c r="C823" s="211"/>
      <c r="D823" s="199"/>
      <c r="E823" s="314"/>
      <c r="F823" s="7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</row>
    <row r="824" spans="1:54" ht="15.75" customHeight="1">
      <c r="A824" s="209"/>
      <c r="B824" s="71"/>
      <c r="C824" s="211"/>
      <c r="D824" s="199"/>
      <c r="E824" s="314"/>
      <c r="F824" s="7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</row>
    <row r="825" spans="1:54" ht="15.75" customHeight="1">
      <c r="A825" s="209"/>
      <c r="B825" s="71"/>
      <c r="C825" s="211"/>
      <c r="D825" s="199"/>
      <c r="E825" s="314"/>
      <c r="F825" s="7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</row>
    <row r="826" spans="1:54" ht="15.75" customHeight="1">
      <c r="A826" s="209"/>
      <c r="B826" s="71"/>
      <c r="C826" s="211"/>
      <c r="D826" s="199"/>
      <c r="E826" s="314"/>
      <c r="F826" s="7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</row>
    <row r="827" spans="1:54" ht="15.75" customHeight="1">
      <c r="A827" s="209"/>
      <c r="B827" s="71"/>
      <c r="C827" s="211"/>
      <c r="D827" s="199"/>
      <c r="E827" s="314"/>
      <c r="F827" s="7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</row>
    <row r="828" spans="1:54" ht="15.75" customHeight="1">
      <c r="A828" s="209"/>
      <c r="B828" s="71"/>
      <c r="C828" s="211"/>
      <c r="D828" s="199"/>
      <c r="E828" s="314"/>
      <c r="F828" s="7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</row>
    <row r="829" spans="1:54" ht="15.75" customHeight="1">
      <c r="A829" s="209"/>
      <c r="B829" s="71"/>
      <c r="C829" s="211"/>
      <c r="D829" s="199"/>
      <c r="E829" s="314"/>
      <c r="F829" s="7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</row>
    <row r="830" spans="1:54" ht="15.75" customHeight="1">
      <c r="A830" s="209"/>
      <c r="B830" s="71"/>
      <c r="C830" s="211"/>
      <c r="D830" s="199"/>
      <c r="E830" s="314"/>
      <c r="F830" s="7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</row>
    <row r="831" spans="1:54" ht="15.75" customHeight="1">
      <c r="A831" s="209"/>
      <c r="B831" s="71"/>
      <c r="C831" s="211"/>
      <c r="D831" s="199"/>
      <c r="E831" s="314"/>
      <c r="F831" s="7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</row>
    <row r="832" spans="1:54" ht="15.75" customHeight="1">
      <c r="A832" s="209"/>
      <c r="B832" s="71"/>
      <c r="C832" s="211"/>
      <c r="D832" s="199"/>
      <c r="E832" s="314"/>
      <c r="F832" s="7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</row>
    <row r="833" spans="1:54" ht="15.75" customHeight="1">
      <c r="A833" s="209"/>
      <c r="B833" s="71"/>
      <c r="C833" s="211"/>
      <c r="D833" s="199"/>
      <c r="E833" s="314"/>
      <c r="F833" s="7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</row>
    <row r="834" spans="1:54" ht="15.75" customHeight="1">
      <c r="A834" s="209"/>
      <c r="B834" s="71"/>
      <c r="C834" s="211"/>
      <c r="D834" s="199"/>
      <c r="E834" s="314"/>
      <c r="F834" s="7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</row>
    <row r="835" spans="1:54" ht="15.75" customHeight="1">
      <c r="A835" s="209"/>
      <c r="B835" s="71"/>
      <c r="C835" s="211"/>
      <c r="D835" s="199"/>
      <c r="E835" s="314"/>
      <c r="F835" s="7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</row>
    <row r="836" spans="1:54" ht="15.75" customHeight="1">
      <c r="A836" s="209"/>
      <c r="B836" s="71"/>
      <c r="C836" s="211"/>
      <c r="D836" s="199"/>
      <c r="E836" s="314"/>
      <c r="F836" s="7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</row>
    <row r="837" spans="1:54" ht="15.75" customHeight="1">
      <c r="A837" s="209"/>
      <c r="B837" s="71"/>
      <c r="C837" s="211"/>
      <c r="D837" s="199"/>
      <c r="E837" s="314"/>
      <c r="F837" s="7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</row>
    <row r="838" spans="1:54" ht="15.75" customHeight="1">
      <c r="A838" s="209"/>
      <c r="B838" s="71"/>
      <c r="C838" s="211"/>
      <c r="D838" s="199"/>
      <c r="E838" s="314"/>
      <c r="F838" s="7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</row>
    <row r="839" spans="1:54" ht="15.75" customHeight="1">
      <c r="A839" s="209"/>
      <c r="B839" s="71"/>
      <c r="C839" s="211"/>
      <c r="D839" s="199"/>
      <c r="E839" s="314"/>
      <c r="F839" s="7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</row>
    <row r="840" spans="1:54" ht="15.75" customHeight="1">
      <c r="A840" s="209"/>
      <c r="B840" s="71"/>
      <c r="C840" s="211"/>
      <c r="D840" s="199"/>
      <c r="E840" s="314"/>
      <c r="F840" s="7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</row>
    <row r="841" spans="1:54" ht="15.75" customHeight="1">
      <c r="A841" s="209"/>
      <c r="B841" s="71"/>
      <c r="C841" s="211"/>
      <c r="D841" s="199"/>
      <c r="E841" s="314"/>
      <c r="F841" s="7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</row>
    <row r="842" spans="1:54" ht="15.75" customHeight="1">
      <c r="A842" s="209"/>
      <c r="B842" s="71"/>
      <c r="C842" s="211"/>
      <c r="D842" s="199"/>
      <c r="E842" s="314"/>
      <c r="F842" s="7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</row>
    <row r="843" spans="1:54" ht="15.75" customHeight="1">
      <c r="A843" s="209"/>
      <c r="B843" s="71"/>
      <c r="C843" s="211"/>
      <c r="D843" s="199"/>
      <c r="E843" s="314"/>
      <c r="F843" s="7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</row>
    <row r="844" spans="1:54" ht="15.75" customHeight="1">
      <c r="A844" s="209"/>
      <c r="B844" s="71"/>
      <c r="C844" s="211"/>
      <c r="D844" s="199"/>
      <c r="E844" s="314"/>
      <c r="F844" s="7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</row>
    <row r="845" spans="1:54" ht="15.75" customHeight="1">
      <c r="A845" s="209"/>
      <c r="B845" s="71"/>
      <c r="C845" s="211"/>
      <c r="D845" s="199"/>
      <c r="E845" s="314"/>
      <c r="F845" s="7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</row>
    <row r="846" spans="1:54" ht="15.75" customHeight="1">
      <c r="A846" s="209"/>
      <c r="B846" s="71"/>
      <c r="C846" s="211"/>
      <c r="D846" s="199"/>
      <c r="E846" s="314"/>
      <c r="F846" s="7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</row>
    <row r="847" spans="1:54" ht="15.75" customHeight="1">
      <c r="A847" s="209"/>
      <c r="B847" s="71"/>
      <c r="C847" s="211"/>
      <c r="D847" s="199"/>
      <c r="E847" s="314"/>
      <c r="F847" s="7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</row>
    <row r="848" spans="1:54" ht="15.75" customHeight="1">
      <c r="A848" s="209"/>
      <c r="B848" s="71"/>
      <c r="C848" s="211"/>
      <c r="D848" s="199"/>
      <c r="E848" s="314"/>
      <c r="F848" s="7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</row>
    <row r="849" spans="1:54" ht="15.75" customHeight="1">
      <c r="A849" s="209"/>
      <c r="B849" s="71"/>
      <c r="C849" s="211"/>
      <c r="D849" s="199"/>
      <c r="E849" s="314"/>
      <c r="F849" s="7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</row>
    <row r="850" spans="1:54" ht="15.75" customHeight="1">
      <c r="A850" s="209"/>
      <c r="B850" s="71"/>
      <c r="C850" s="211"/>
      <c r="D850" s="199"/>
      <c r="E850" s="314"/>
      <c r="F850" s="7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</row>
    <row r="851" spans="1:54" ht="15.75" customHeight="1">
      <c r="A851" s="209"/>
      <c r="B851" s="71"/>
      <c r="C851" s="211"/>
      <c r="D851" s="199"/>
      <c r="E851" s="314"/>
      <c r="F851" s="7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</row>
    <row r="852" spans="1:54" ht="15.75" customHeight="1">
      <c r="A852" s="209"/>
      <c r="B852" s="71"/>
      <c r="C852" s="211"/>
      <c r="D852" s="199"/>
      <c r="E852" s="314"/>
      <c r="F852" s="7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</row>
    <row r="853" spans="1:54" ht="15.75" customHeight="1">
      <c r="A853" s="209"/>
      <c r="B853" s="71"/>
      <c r="C853" s="211"/>
      <c r="D853" s="199"/>
      <c r="E853" s="314"/>
      <c r="F853" s="7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</row>
    <row r="854" spans="1:54" ht="15.75" customHeight="1">
      <c r="A854" s="209"/>
      <c r="B854" s="71"/>
      <c r="C854" s="211"/>
      <c r="D854" s="199"/>
      <c r="E854" s="314"/>
      <c r="F854" s="7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</row>
    <row r="855" spans="1:54" ht="15.75" customHeight="1">
      <c r="A855" s="209"/>
      <c r="B855" s="71"/>
      <c r="C855" s="211"/>
      <c r="D855" s="199"/>
      <c r="E855" s="314"/>
      <c r="F855" s="7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</row>
    <row r="856" spans="1:54" ht="15.75" customHeight="1">
      <c r="A856" s="209"/>
      <c r="B856" s="71"/>
      <c r="C856" s="211"/>
      <c r="D856" s="199"/>
      <c r="E856" s="314"/>
      <c r="F856" s="7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</row>
    <row r="857" spans="1:54" ht="15.75" customHeight="1">
      <c r="A857" s="209"/>
      <c r="B857" s="71"/>
      <c r="C857" s="211"/>
      <c r="D857" s="199"/>
      <c r="E857" s="314"/>
      <c r="F857" s="7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</row>
    <row r="858" spans="1:54" ht="15.75" customHeight="1">
      <c r="A858" s="209"/>
      <c r="B858" s="71"/>
      <c r="C858" s="211"/>
      <c r="D858" s="199"/>
      <c r="E858" s="314"/>
      <c r="F858" s="7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</row>
    <row r="859" spans="1:54" ht="15.75" customHeight="1">
      <c r="A859" s="209"/>
      <c r="B859" s="71"/>
      <c r="C859" s="211"/>
      <c r="D859" s="199"/>
      <c r="E859" s="314"/>
      <c r="F859" s="7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</row>
    <row r="860" spans="1:54" ht="15.75" customHeight="1">
      <c r="A860" s="209"/>
      <c r="B860" s="71"/>
      <c r="C860" s="211"/>
      <c r="D860" s="199"/>
      <c r="E860" s="314"/>
      <c r="F860" s="7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</row>
    <row r="861" spans="1:54" ht="15.75" customHeight="1">
      <c r="A861" s="209"/>
      <c r="B861" s="71"/>
      <c r="C861" s="211"/>
      <c r="D861" s="199"/>
      <c r="E861" s="314"/>
      <c r="F861" s="7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</row>
    <row r="862" spans="1:54" ht="15.75" customHeight="1">
      <c r="A862" s="209"/>
      <c r="B862" s="71"/>
      <c r="C862" s="211"/>
      <c r="D862" s="199"/>
      <c r="E862" s="314"/>
      <c r="F862" s="7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</row>
    <row r="863" spans="1:54" ht="15.75" customHeight="1">
      <c r="A863" s="209"/>
      <c r="B863" s="71"/>
      <c r="C863" s="211"/>
      <c r="D863" s="199"/>
      <c r="E863" s="314"/>
      <c r="F863" s="7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</row>
    <row r="864" spans="1:54" ht="15.75" customHeight="1">
      <c r="A864" s="209"/>
      <c r="B864" s="71"/>
      <c r="C864" s="211"/>
      <c r="D864" s="199"/>
      <c r="E864" s="314"/>
      <c r="F864" s="7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</row>
    <row r="865" spans="1:54" ht="15.75" customHeight="1">
      <c r="A865" s="209"/>
      <c r="B865" s="71"/>
      <c r="C865" s="211"/>
      <c r="D865" s="199"/>
      <c r="E865" s="314"/>
      <c r="F865" s="7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</row>
    <row r="866" spans="1:54" ht="15.75" customHeight="1">
      <c r="A866" s="209"/>
      <c r="B866" s="71"/>
      <c r="C866" s="211"/>
      <c r="D866" s="199"/>
      <c r="E866" s="314"/>
      <c r="F866" s="7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</row>
    <row r="867" spans="1:54" ht="15.75" customHeight="1">
      <c r="A867" s="209"/>
      <c r="B867" s="71"/>
      <c r="C867" s="211"/>
      <c r="D867" s="199"/>
      <c r="E867" s="314"/>
      <c r="F867" s="7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</row>
    <row r="868" spans="1:54" ht="15.75" customHeight="1">
      <c r="A868" s="209"/>
      <c r="B868" s="71"/>
      <c r="C868" s="211"/>
      <c r="D868" s="199"/>
      <c r="E868" s="314"/>
      <c r="F868" s="7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</row>
    <row r="869" spans="1:54" ht="15.75" customHeight="1">
      <c r="A869" s="209"/>
      <c r="B869" s="71"/>
      <c r="C869" s="211"/>
      <c r="D869" s="199"/>
      <c r="E869" s="314"/>
      <c r="F869" s="7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</row>
    <row r="870" spans="1:54" ht="15.75" customHeight="1">
      <c r="A870" s="209"/>
      <c r="B870" s="71"/>
      <c r="C870" s="211"/>
      <c r="D870" s="199"/>
      <c r="E870" s="314"/>
      <c r="F870" s="7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</row>
    <row r="871" spans="1:54" ht="15.75" customHeight="1">
      <c r="A871" s="209"/>
      <c r="B871" s="71"/>
      <c r="C871" s="211"/>
      <c r="D871" s="199"/>
      <c r="E871" s="314"/>
      <c r="F871" s="7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</row>
    <row r="872" spans="1:54" ht="15.75" customHeight="1">
      <c r="A872" s="209"/>
      <c r="B872" s="71"/>
      <c r="C872" s="211"/>
      <c r="D872" s="199"/>
      <c r="E872" s="314"/>
      <c r="F872" s="7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</row>
    <row r="873" spans="1:54" ht="15.75" customHeight="1">
      <c r="A873" s="209"/>
      <c r="B873" s="71"/>
      <c r="C873" s="211"/>
      <c r="D873" s="199"/>
      <c r="E873" s="314"/>
      <c r="F873" s="7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</row>
    <row r="874" spans="1:54" ht="15.75" customHeight="1">
      <c r="A874" s="209"/>
      <c r="B874" s="71"/>
      <c r="C874" s="211"/>
      <c r="D874" s="199"/>
      <c r="E874" s="314"/>
      <c r="F874" s="7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</row>
    <row r="875" spans="1:54" ht="15.75" customHeight="1">
      <c r="A875" s="209"/>
      <c r="B875" s="71"/>
      <c r="C875" s="211"/>
      <c r="D875" s="199"/>
      <c r="E875" s="314"/>
      <c r="F875" s="7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</row>
    <row r="876" spans="1:54" ht="15.75" customHeight="1">
      <c r="A876" s="209"/>
      <c r="B876" s="71"/>
      <c r="C876" s="211"/>
      <c r="D876" s="199"/>
      <c r="E876" s="314"/>
      <c r="F876" s="7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</row>
    <row r="877" spans="1:54" ht="15.75" customHeight="1">
      <c r="A877" s="209"/>
      <c r="B877" s="71"/>
      <c r="C877" s="211"/>
      <c r="D877" s="199"/>
      <c r="E877" s="314"/>
      <c r="F877" s="7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</row>
    <row r="878" spans="1:54" ht="15.75" customHeight="1">
      <c r="A878" s="209"/>
      <c r="B878" s="71"/>
      <c r="C878" s="211"/>
      <c r="D878" s="199"/>
      <c r="E878" s="314"/>
      <c r="F878" s="7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</row>
    <row r="879" spans="1:54" ht="15.75" customHeight="1">
      <c r="A879" s="209"/>
      <c r="B879" s="71"/>
      <c r="C879" s="211"/>
      <c r="D879" s="199"/>
      <c r="E879" s="314"/>
      <c r="F879" s="7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</row>
    <row r="880" spans="1:54" ht="15.75" customHeight="1">
      <c r="A880" s="209"/>
      <c r="B880" s="71"/>
      <c r="C880" s="211"/>
      <c r="D880" s="199"/>
      <c r="E880" s="314"/>
      <c r="F880" s="7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</row>
    <row r="881" spans="1:54" ht="15.75" customHeight="1">
      <c r="A881" s="209"/>
      <c r="B881" s="71"/>
      <c r="C881" s="211"/>
      <c r="D881" s="199"/>
      <c r="E881" s="314"/>
      <c r="F881" s="7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</row>
    <row r="882" spans="1:54" ht="15.75" customHeight="1">
      <c r="A882" s="209"/>
      <c r="B882" s="71"/>
      <c r="C882" s="211"/>
      <c r="D882" s="199"/>
      <c r="E882" s="314"/>
      <c r="F882" s="7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</row>
    <row r="883" spans="1:54" ht="15.75" customHeight="1">
      <c r="A883" s="209"/>
      <c r="B883" s="71"/>
      <c r="C883" s="211"/>
      <c r="D883" s="199"/>
      <c r="E883" s="314"/>
      <c r="F883" s="7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</row>
    <row r="884" spans="1:54" ht="15.75" customHeight="1">
      <c r="A884" s="209"/>
      <c r="B884" s="71"/>
      <c r="C884" s="211"/>
      <c r="D884" s="199"/>
      <c r="E884" s="314"/>
      <c r="F884" s="7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</row>
    <row r="885" spans="1:54" ht="15.75" customHeight="1">
      <c r="A885" s="209"/>
      <c r="B885" s="71"/>
      <c r="C885" s="211"/>
      <c r="D885" s="199"/>
      <c r="E885" s="314"/>
      <c r="F885" s="7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</row>
    <row r="886" spans="1:54" ht="15.75" customHeight="1">
      <c r="A886" s="209"/>
      <c r="B886" s="71"/>
      <c r="C886" s="211"/>
      <c r="D886" s="199"/>
      <c r="E886" s="314"/>
      <c r="F886" s="7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</row>
    <row r="887" spans="1:54" ht="15.75" customHeight="1">
      <c r="A887" s="209"/>
      <c r="B887" s="71"/>
      <c r="C887" s="211"/>
      <c r="D887" s="199"/>
      <c r="E887" s="314"/>
      <c r="F887" s="7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</row>
    <row r="888" spans="1:54" ht="15.75" customHeight="1">
      <c r="A888" s="209"/>
      <c r="B888" s="71"/>
      <c r="C888" s="211"/>
      <c r="D888" s="199"/>
      <c r="E888" s="314"/>
      <c r="F888" s="7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</row>
    <row r="889" spans="1:54" ht="15.75" customHeight="1">
      <c r="A889" s="209"/>
      <c r="B889" s="71"/>
      <c r="C889" s="211"/>
      <c r="D889" s="199"/>
      <c r="E889" s="314"/>
      <c r="F889" s="7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</row>
    <row r="890" spans="1:54" ht="15.75" customHeight="1">
      <c r="A890" s="209"/>
      <c r="B890" s="71"/>
      <c r="C890" s="211"/>
      <c r="D890" s="199"/>
      <c r="E890" s="314"/>
      <c r="F890" s="7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</row>
    <row r="891" spans="1:54" ht="15.75" customHeight="1">
      <c r="A891" s="209"/>
      <c r="B891" s="71"/>
      <c r="C891" s="211"/>
      <c r="D891" s="199"/>
      <c r="E891" s="314"/>
      <c r="F891" s="7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</row>
    <row r="892" spans="1:54" ht="15.75" customHeight="1">
      <c r="A892" s="209"/>
      <c r="B892" s="71"/>
      <c r="C892" s="211"/>
      <c r="D892" s="199"/>
      <c r="E892" s="314"/>
      <c r="F892" s="7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</row>
    <row r="893" spans="1:54" ht="15.75" customHeight="1">
      <c r="A893" s="209"/>
      <c r="B893" s="71"/>
      <c r="C893" s="211"/>
      <c r="D893" s="199"/>
      <c r="E893" s="314"/>
      <c r="F893" s="7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</row>
    <row r="894" spans="1:54" ht="15.75" customHeight="1">
      <c r="A894" s="209"/>
      <c r="B894" s="71"/>
      <c r="C894" s="211"/>
      <c r="D894" s="199"/>
      <c r="E894" s="314"/>
      <c r="F894" s="7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</row>
    <row r="895" spans="1:54" ht="15.75" customHeight="1">
      <c r="A895" s="209"/>
      <c r="B895" s="71"/>
      <c r="C895" s="211"/>
      <c r="D895" s="199"/>
      <c r="E895" s="314"/>
      <c r="F895" s="7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</row>
    <row r="896" spans="1:54" ht="15.75" customHeight="1">
      <c r="A896" s="209"/>
      <c r="B896" s="71"/>
      <c r="C896" s="211"/>
      <c r="D896" s="199"/>
      <c r="E896" s="314"/>
      <c r="F896" s="7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</row>
    <row r="897" spans="1:54" ht="15.75" customHeight="1">
      <c r="A897" s="209"/>
      <c r="B897" s="71"/>
      <c r="C897" s="211"/>
      <c r="D897" s="199"/>
      <c r="E897" s="314"/>
      <c r="F897" s="7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</row>
    <row r="898" spans="1:54" ht="15.75" customHeight="1">
      <c r="A898" s="209"/>
      <c r="B898" s="71"/>
      <c r="C898" s="211"/>
      <c r="D898" s="199"/>
      <c r="E898" s="314"/>
      <c r="F898" s="7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</row>
    <row r="899" spans="1:54" ht="15.75" customHeight="1">
      <c r="A899" s="209"/>
      <c r="B899" s="71"/>
      <c r="C899" s="211"/>
      <c r="D899" s="199"/>
      <c r="E899" s="314"/>
      <c r="F899" s="7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</row>
    <row r="900" spans="1:54" ht="15.75" customHeight="1">
      <c r="A900" s="209"/>
      <c r="B900" s="71"/>
      <c r="C900" s="211"/>
      <c r="D900" s="199"/>
      <c r="E900" s="314"/>
      <c r="F900" s="7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</row>
    <row r="901" spans="1:54" ht="15.75" customHeight="1">
      <c r="A901" s="209"/>
      <c r="B901" s="71"/>
      <c r="C901" s="211"/>
      <c r="D901" s="199"/>
      <c r="E901" s="314"/>
      <c r="F901" s="7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</row>
    <row r="902" spans="1:54" ht="15.75" customHeight="1">
      <c r="A902" s="209"/>
      <c r="B902" s="71"/>
      <c r="C902" s="211"/>
      <c r="D902" s="199"/>
      <c r="E902" s="314"/>
      <c r="F902" s="7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</row>
    <row r="903" spans="1:54" ht="15.75" customHeight="1">
      <c r="A903" s="209"/>
      <c r="B903" s="71"/>
      <c r="C903" s="211"/>
      <c r="D903" s="199"/>
      <c r="E903" s="314"/>
      <c r="F903" s="7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</row>
    <row r="904" spans="1:54" ht="15.75" customHeight="1">
      <c r="A904" s="209"/>
      <c r="B904" s="71"/>
      <c r="C904" s="211"/>
      <c r="D904" s="199"/>
      <c r="E904" s="314"/>
      <c r="F904" s="7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</row>
    <row r="905" spans="1:54" ht="15.75" customHeight="1">
      <c r="A905" s="209"/>
      <c r="B905" s="71"/>
      <c r="C905" s="211"/>
      <c r="D905" s="199"/>
      <c r="E905" s="314"/>
      <c r="F905" s="7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</row>
    <row r="906" spans="1:54" ht="15.75" customHeight="1">
      <c r="A906" s="209"/>
      <c r="B906" s="71"/>
      <c r="C906" s="211"/>
      <c r="D906" s="199"/>
      <c r="E906" s="314"/>
      <c r="F906" s="7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</row>
    <row r="907" spans="1:54" ht="15.75" customHeight="1">
      <c r="A907" s="209"/>
      <c r="B907" s="71"/>
      <c r="C907" s="211"/>
      <c r="D907" s="199"/>
      <c r="E907" s="314"/>
      <c r="F907" s="7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</row>
    <row r="908" spans="1:54" ht="15.75" customHeight="1">
      <c r="A908" s="209"/>
      <c r="B908" s="71"/>
      <c r="C908" s="211"/>
      <c r="D908" s="199"/>
      <c r="E908" s="314"/>
      <c r="F908" s="7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</row>
    <row r="909" spans="1:54" ht="15.75" customHeight="1">
      <c r="A909" s="209"/>
      <c r="B909" s="71"/>
      <c r="C909" s="211"/>
      <c r="D909" s="199"/>
      <c r="E909" s="314"/>
      <c r="F909" s="7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</row>
    <row r="910" spans="1:54" ht="15.75" customHeight="1">
      <c r="A910" s="209"/>
      <c r="B910" s="71"/>
      <c r="C910" s="211"/>
      <c r="D910" s="199"/>
      <c r="E910" s="314"/>
      <c r="F910" s="7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</row>
    <row r="911" spans="1:54" ht="15.75" customHeight="1">
      <c r="A911" s="209"/>
      <c r="B911" s="71"/>
      <c r="C911" s="211"/>
      <c r="D911" s="199"/>
      <c r="E911" s="314"/>
      <c r="F911" s="7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</row>
    <row r="912" spans="1:54" ht="15.75" customHeight="1">
      <c r="A912" s="209"/>
      <c r="B912" s="71"/>
      <c r="C912" s="211"/>
      <c r="D912" s="199"/>
      <c r="E912" s="314"/>
      <c r="F912" s="7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</row>
    <row r="913" spans="1:54" ht="15.75" customHeight="1">
      <c r="A913" s="209"/>
      <c r="B913" s="71"/>
      <c r="C913" s="211"/>
      <c r="D913" s="199"/>
      <c r="E913" s="314"/>
      <c r="F913" s="7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</row>
    <row r="914" spans="1:54" ht="15.75" customHeight="1">
      <c r="A914" s="209"/>
      <c r="B914" s="71"/>
      <c r="C914" s="211"/>
      <c r="D914" s="199"/>
      <c r="E914" s="314"/>
      <c r="F914" s="7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</row>
    <row r="915" spans="1:54" ht="15.75" customHeight="1">
      <c r="A915" s="209"/>
      <c r="B915" s="71"/>
      <c r="C915" s="211"/>
      <c r="D915" s="199"/>
      <c r="E915" s="314"/>
      <c r="F915" s="7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</row>
    <row r="916" spans="1:54" ht="15.75" customHeight="1">
      <c r="A916" s="209"/>
      <c r="B916" s="71"/>
      <c r="C916" s="211"/>
      <c r="D916" s="199"/>
      <c r="E916" s="314"/>
      <c r="F916" s="7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</row>
    <row r="917" spans="1:54" ht="15.75" customHeight="1">
      <c r="A917" s="209"/>
      <c r="B917" s="71"/>
      <c r="C917" s="211"/>
      <c r="D917" s="199"/>
      <c r="E917" s="314"/>
      <c r="F917" s="7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</row>
    <row r="918" spans="1:54" ht="15.75" customHeight="1">
      <c r="A918" s="209"/>
      <c r="B918" s="71"/>
      <c r="C918" s="211"/>
      <c r="D918" s="199"/>
      <c r="E918" s="314"/>
      <c r="F918" s="7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</row>
    <row r="919" spans="1:54" ht="15.75" customHeight="1">
      <c r="A919" s="209"/>
      <c r="B919" s="71"/>
      <c r="C919" s="211"/>
      <c r="D919" s="199"/>
      <c r="E919" s="314"/>
      <c r="F919" s="7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</row>
    <row r="920" spans="1:54" ht="15.75" customHeight="1">
      <c r="A920" s="209"/>
      <c r="B920" s="71"/>
      <c r="C920" s="211"/>
      <c r="D920" s="199"/>
      <c r="E920" s="314"/>
      <c r="F920" s="7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</row>
    <row r="921" spans="1:54" ht="15.75" customHeight="1">
      <c r="A921" s="209"/>
      <c r="B921" s="71"/>
      <c r="C921" s="211"/>
      <c r="D921" s="199"/>
      <c r="E921" s="314"/>
      <c r="F921" s="7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</row>
    <row r="922" spans="1:54" ht="15.75" customHeight="1">
      <c r="A922" s="209"/>
      <c r="B922" s="71"/>
      <c r="C922" s="211"/>
      <c r="D922" s="199"/>
      <c r="E922" s="314"/>
      <c r="F922" s="7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</row>
    <row r="923" spans="1:54" ht="15.75" customHeight="1">
      <c r="A923" s="209"/>
      <c r="B923" s="71"/>
      <c r="C923" s="211"/>
      <c r="D923" s="199"/>
      <c r="E923" s="314"/>
      <c r="F923" s="7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</row>
    <row r="924" spans="1:54" ht="15.75" customHeight="1">
      <c r="A924" s="209"/>
      <c r="B924" s="71"/>
      <c r="C924" s="211"/>
      <c r="D924" s="199"/>
      <c r="E924" s="314"/>
      <c r="F924" s="7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</row>
    <row r="925" spans="1:54" ht="15.75" customHeight="1">
      <c r="A925" s="209"/>
      <c r="B925" s="71"/>
      <c r="C925" s="211"/>
      <c r="D925" s="199"/>
      <c r="E925" s="314"/>
      <c r="F925" s="7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</row>
    <row r="926" spans="1:54" ht="15.75" customHeight="1">
      <c r="A926" s="209"/>
      <c r="B926" s="71"/>
      <c r="C926" s="211"/>
      <c r="D926" s="199"/>
      <c r="E926" s="314"/>
      <c r="F926" s="7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</row>
    <row r="927" spans="1:54" ht="15.75" customHeight="1">
      <c r="A927" s="209"/>
      <c r="B927" s="71"/>
      <c r="C927" s="211"/>
      <c r="D927" s="199"/>
      <c r="E927" s="314"/>
      <c r="F927" s="7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</row>
    <row r="928" spans="1:54" ht="15.75" customHeight="1">
      <c r="A928" s="209"/>
      <c r="B928" s="71"/>
      <c r="C928" s="211"/>
      <c r="D928" s="199"/>
      <c r="E928" s="314"/>
      <c r="F928" s="7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</row>
    <row r="929" spans="1:54" ht="15.75" customHeight="1">
      <c r="A929" s="209"/>
      <c r="B929" s="71"/>
      <c r="C929" s="211"/>
      <c r="D929" s="199"/>
      <c r="E929" s="314"/>
      <c r="F929" s="7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</row>
    <row r="930" spans="1:54" ht="15.75" customHeight="1">
      <c r="A930" s="209"/>
      <c r="B930" s="71"/>
      <c r="C930" s="211"/>
      <c r="D930" s="199"/>
      <c r="E930" s="314"/>
      <c r="F930" s="7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</row>
    <row r="931" spans="1:54" ht="15.75" customHeight="1">
      <c r="A931" s="209"/>
      <c r="B931" s="71"/>
      <c r="C931" s="211"/>
      <c r="D931" s="199"/>
      <c r="E931" s="314"/>
      <c r="F931" s="7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</row>
    <row r="932" spans="1:54" ht="15.75" customHeight="1">
      <c r="A932" s="209"/>
      <c r="B932" s="71"/>
      <c r="C932" s="211"/>
      <c r="D932" s="199"/>
      <c r="E932" s="314"/>
      <c r="F932" s="7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</row>
    <row r="933" spans="1:54" ht="15.75" customHeight="1">
      <c r="A933" s="209"/>
      <c r="B933" s="71"/>
      <c r="C933" s="211"/>
      <c r="D933" s="199"/>
      <c r="E933" s="314"/>
      <c r="F933" s="7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</row>
    <row r="934" spans="1:54" ht="15.75" customHeight="1">
      <c r="A934" s="209"/>
      <c r="B934" s="71"/>
      <c r="C934" s="211"/>
      <c r="D934" s="199"/>
      <c r="E934" s="314"/>
      <c r="F934" s="7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</row>
    <row r="935" spans="1:54" ht="15.75" customHeight="1">
      <c r="A935" s="209"/>
      <c r="B935" s="71"/>
      <c r="C935" s="211"/>
      <c r="D935" s="199"/>
      <c r="E935" s="314"/>
      <c r="F935" s="7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</row>
    <row r="936" spans="1:54" ht="15.75" customHeight="1">
      <c r="A936" s="209"/>
      <c r="B936" s="71"/>
      <c r="C936" s="211"/>
      <c r="D936" s="199"/>
      <c r="E936" s="314"/>
      <c r="F936" s="7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</row>
    <row r="937" spans="1:54" ht="15.75" customHeight="1">
      <c r="A937" s="209"/>
      <c r="B937" s="71"/>
      <c r="C937" s="211"/>
      <c r="D937" s="199"/>
      <c r="E937" s="314"/>
      <c r="F937" s="7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</row>
    <row r="938" spans="1:54" ht="15.75" customHeight="1">
      <c r="A938" s="209"/>
      <c r="B938" s="71"/>
      <c r="C938" s="211"/>
      <c r="D938" s="199"/>
      <c r="E938" s="314"/>
      <c r="F938" s="7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</row>
    <row r="939" spans="1:54" ht="15.75" customHeight="1">
      <c r="A939" s="209"/>
      <c r="B939" s="71"/>
      <c r="C939" s="211"/>
      <c r="D939" s="199"/>
      <c r="E939" s="314"/>
      <c r="F939" s="7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</row>
    <row r="940" spans="1:54" ht="15.75" customHeight="1">
      <c r="A940" s="209"/>
      <c r="B940" s="71"/>
      <c r="C940" s="211"/>
      <c r="D940" s="199"/>
      <c r="E940" s="314"/>
      <c r="F940" s="7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</row>
    <row r="941" spans="1:54" ht="15.75" customHeight="1">
      <c r="A941" s="209"/>
      <c r="B941" s="71"/>
      <c r="C941" s="211"/>
      <c r="D941" s="199"/>
      <c r="E941" s="314"/>
      <c r="F941" s="7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</row>
    <row r="942" spans="1:54" ht="15.75" customHeight="1">
      <c r="A942" s="209"/>
      <c r="B942" s="71"/>
      <c r="C942" s="211"/>
      <c r="D942" s="199"/>
      <c r="E942" s="314"/>
      <c r="F942" s="7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</row>
    <row r="943" spans="1:54" ht="15.75" customHeight="1">
      <c r="A943" s="209"/>
      <c r="B943" s="71"/>
      <c r="C943" s="211"/>
      <c r="D943" s="199"/>
      <c r="E943" s="314"/>
      <c r="F943" s="7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</row>
    <row r="944" spans="1:54" ht="15.75" customHeight="1">
      <c r="A944" s="209"/>
      <c r="B944" s="71"/>
      <c r="C944" s="211"/>
      <c r="D944" s="199"/>
      <c r="E944" s="314"/>
      <c r="F944" s="7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</row>
    <row r="945" spans="1:54" ht="15.75" customHeight="1">
      <c r="A945" s="209"/>
      <c r="B945" s="71"/>
      <c r="C945" s="211"/>
      <c r="D945" s="199"/>
      <c r="E945" s="314"/>
      <c r="F945" s="7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</row>
    <row r="946" spans="1:54" ht="15.75" customHeight="1">
      <c r="A946" s="209"/>
      <c r="B946" s="71"/>
      <c r="C946" s="211"/>
      <c r="D946" s="199"/>
      <c r="E946" s="314"/>
      <c r="F946" s="7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</row>
    <row r="947" spans="1:54" ht="15.75" customHeight="1">
      <c r="A947" s="209"/>
      <c r="B947" s="71"/>
      <c r="C947" s="211"/>
      <c r="D947" s="199"/>
      <c r="E947" s="314"/>
      <c r="F947" s="7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</row>
    <row r="948" spans="1:54" ht="15.75" customHeight="1">
      <c r="A948" s="209"/>
      <c r="B948" s="71"/>
      <c r="C948" s="211"/>
      <c r="D948" s="199"/>
      <c r="E948" s="314"/>
      <c r="F948" s="7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</row>
    <row r="949" spans="1:54" ht="15.75" customHeight="1">
      <c r="A949" s="209"/>
      <c r="B949" s="71"/>
      <c r="C949" s="211"/>
      <c r="D949" s="199"/>
      <c r="E949" s="314"/>
      <c r="F949" s="7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</row>
    <row r="950" spans="1:54" ht="15.75" customHeight="1">
      <c r="A950" s="209"/>
      <c r="B950" s="71"/>
      <c r="C950" s="211"/>
      <c r="D950" s="199"/>
      <c r="E950" s="314"/>
      <c r="F950" s="7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</row>
    <row r="951" spans="1:54" ht="15.75" customHeight="1">
      <c r="A951" s="209"/>
      <c r="B951" s="71"/>
      <c r="C951" s="211"/>
      <c r="D951" s="199"/>
      <c r="E951" s="314"/>
      <c r="F951" s="7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</row>
    <row r="952" spans="1:54" ht="15.75" customHeight="1">
      <c r="A952" s="209"/>
      <c r="B952" s="71"/>
      <c r="C952" s="211"/>
      <c r="D952" s="199"/>
      <c r="E952" s="314"/>
      <c r="F952" s="7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</row>
    <row r="953" spans="1:54" ht="15.75" customHeight="1">
      <c r="A953" s="209"/>
      <c r="B953" s="71"/>
      <c r="C953" s="211"/>
      <c r="D953" s="199"/>
      <c r="E953" s="314"/>
      <c r="F953" s="7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</row>
    <row r="954" spans="1:54" ht="15.75" customHeight="1">
      <c r="A954" s="209"/>
      <c r="B954" s="71"/>
      <c r="C954" s="211"/>
      <c r="D954" s="199"/>
      <c r="E954" s="314"/>
      <c r="F954" s="7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</row>
    <row r="955" spans="1:54" ht="15.75" customHeight="1">
      <c r="A955" s="209"/>
      <c r="B955" s="71"/>
      <c r="C955" s="211"/>
      <c r="D955" s="199"/>
      <c r="E955" s="314"/>
      <c r="F955" s="7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</row>
    <row r="956" spans="1:54" ht="15.75" customHeight="1">
      <c r="A956" s="209"/>
      <c r="B956" s="71"/>
      <c r="C956" s="211"/>
      <c r="D956" s="199"/>
      <c r="E956" s="314"/>
      <c r="F956" s="7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</row>
    <row r="957" spans="1:54" ht="15.75" customHeight="1">
      <c r="A957" s="209"/>
      <c r="B957" s="71"/>
      <c r="C957" s="211"/>
      <c r="D957" s="199"/>
      <c r="E957" s="314"/>
      <c r="F957" s="7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</row>
    <row r="958" spans="1:54" ht="15.75" customHeight="1">
      <c r="A958" s="209"/>
      <c r="B958" s="71"/>
      <c r="C958" s="211"/>
      <c r="D958" s="199"/>
      <c r="E958" s="314"/>
      <c r="F958" s="7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</row>
    <row r="959" spans="1:54" ht="15.75" customHeight="1">
      <c r="A959" s="209"/>
      <c r="B959" s="71"/>
      <c r="C959" s="211"/>
      <c r="D959" s="199"/>
      <c r="E959" s="314"/>
      <c r="F959" s="7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</row>
    <row r="960" spans="1:54" ht="15.75" customHeight="1">
      <c r="A960" s="209"/>
      <c r="B960" s="71"/>
      <c r="C960" s="211"/>
      <c r="D960" s="199"/>
      <c r="E960" s="314"/>
      <c r="F960" s="7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</row>
    <row r="961" spans="1:54" ht="15.75" customHeight="1">
      <c r="A961" s="209"/>
      <c r="B961" s="71"/>
      <c r="C961" s="211"/>
      <c r="D961" s="199"/>
      <c r="E961" s="314"/>
      <c r="F961" s="7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</row>
    <row r="962" spans="1:54" ht="15.75" customHeight="1">
      <c r="A962" s="209"/>
      <c r="B962" s="71"/>
      <c r="C962" s="211"/>
      <c r="D962" s="199"/>
      <c r="E962" s="314"/>
      <c r="F962" s="7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</row>
    <row r="963" spans="1:54" ht="15.75" customHeight="1">
      <c r="A963" s="209"/>
      <c r="B963" s="71"/>
      <c r="C963" s="211"/>
      <c r="D963" s="199"/>
      <c r="E963" s="314"/>
      <c r="F963" s="7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</row>
    <row r="964" spans="1:54" ht="15.75" customHeight="1">
      <c r="A964" s="209"/>
      <c r="B964" s="71"/>
      <c r="C964" s="211"/>
      <c r="D964" s="199"/>
      <c r="E964" s="314"/>
      <c r="F964" s="7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</row>
    <row r="965" spans="1:54" ht="15.75" customHeight="1">
      <c r="A965" s="209"/>
      <c r="B965" s="71"/>
      <c r="C965" s="211"/>
      <c r="D965" s="199"/>
      <c r="E965" s="314"/>
      <c r="F965" s="7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</row>
    <row r="966" spans="1:54" ht="15.75" customHeight="1">
      <c r="A966" s="209"/>
      <c r="B966" s="71"/>
      <c r="C966" s="211"/>
      <c r="D966" s="199"/>
      <c r="E966" s="314"/>
      <c r="F966" s="7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</row>
    <row r="967" spans="1:54" ht="15.75" customHeight="1">
      <c r="A967" s="209"/>
      <c r="B967" s="71"/>
      <c r="C967" s="211"/>
      <c r="D967" s="199"/>
      <c r="E967" s="314"/>
      <c r="F967" s="7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</row>
    <row r="968" spans="1:54" ht="15.75" customHeight="1">
      <c r="A968" s="209"/>
      <c r="B968" s="71"/>
      <c r="C968" s="211"/>
      <c r="D968" s="199"/>
      <c r="E968" s="314"/>
      <c r="F968" s="7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</row>
    <row r="969" spans="1:54" ht="15.75" customHeight="1">
      <c r="A969" s="209"/>
      <c r="B969" s="71"/>
      <c r="C969" s="211"/>
      <c r="D969" s="199"/>
      <c r="E969" s="314"/>
      <c r="F969" s="7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</row>
    <row r="970" spans="1:54" ht="15.75" customHeight="1">
      <c r="A970" s="209"/>
      <c r="B970" s="71"/>
      <c r="C970" s="211"/>
      <c r="D970" s="199"/>
      <c r="E970" s="314"/>
      <c r="F970" s="7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</row>
    <row r="971" spans="1:54" ht="15.75" customHeight="1">
      <c r="A971" s="209"/>
      <c r="B971" s="71"/>
      <c r="C971" s="211"/>
      <c r="D971" s="199"/>
      <c r="E971" s="314"/>
      <c r="F971" s="7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</row>
    <row r="972" spans="1:54" ht="15.75" customHeight="1">
      <c r="A972" s="209"/>
      <c r="B972" s="71"/>
      <c r="C972" s="211"/>
      <c r="D972" s="199"/>
      <c r="E972" s="314"/>
      <c r="F972" s="7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</row>
    <row r="973" spans="1:54" ht="15.75" customHeight="1">
      <c r="A973" s="209"/>
      <c r="B973" s="71"/>
      <c r="C973" s="211"/>
      <c r="D973" s="199"/>
      <c r="E973" s="314"/>
      <c r="F973" s="7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</row>
    <row r="974" spans="1:54" ht="15.75" customHeight="1">
      <c r="A974" s="209"/>
      <c r="B974" s="71"/>
      <c r="C974" s="211"/>
      <c r="D974" s="199"/>
      <c r="E974" s="314"/>
      <c r="F974" s="7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</row>
    <row r="975" spans="1:54" ht="15.75" customHeight="1">
      <c r="A975" s="209"/>
      <c r="B975" s="71"/>
      <c r="C975" s="211"/>
      <c r="D975" s="199"/>
      <c r="E975" s="314"/>
      <c r="F975" s="7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</row>
    <row r="976" spans="1:54" ht="15.75" customHeight="1">
      <c r="A976" s="209"/>
      <c r="B976" s="71"/>
      <c r="C976" s="211"/>
      <c r="D976" s="199"/>
      <c r="E976" s="314"/>
      <c r="F976" s="7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</row>
    <row r="977" spans="1:54" ht="15.75" customHeight="1">
      <c r="A977" s="209"/>
      <c r="B977" s="71"/>
      <c r="C977" s="211"/>
      <c r="D977" s="199"/>
      <c r="E977" s="314"/>
      <c r="F977" s="7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</row>
    <row r="978" spans="1:54" ht="15.75" customHeight="1">
      <c r="A978" s="209"/>
      <c r="B978" s="71"/>
      <c r="C978" s="211"/>
      <c r="D978" s="199"/>
      <c r="E978" s="314"/>
      <c r="F978" s="7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</row>
    <row r="979" spans="1:54" ht="15.75" customHeight="1">
      <c r="A979" s="209"/>
      <c r="B979" s="71"/>
      <c r="C979" s="211"/>
      <c r="D979" s="199"/>
      <c r="E979" s="314"/>
      <c r="F979" s="7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</row>
    <row r="980" spans="1:54" ht="15.75" customHeight="1">
      <c r="A980" s="209"/>
      <c r="B980" s="71"/>
      <c r="C980" s="211"/>
      <c r="D980" s="199"/>
      <c r="E980" s="314"/>
      <c r="F980" s="7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</row>
    <row r="981" spans="1:54" ht="15.75" customHeight="1">
      <c r="A981" s="209"/>
      <c r="B981" s="71"/>
      <c r="C981" s="211"/>
      <c r="D981" s="199"/>
      <c r="E981" s="314"/>
      <c r="F981" s="7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</row>
    <row r="982" spans="1:54" ht="15.75" customHeight="1">
      <c r="A982" s="209"/>
      <c r="B982" s="71"/>
      <c r="C982" s="211"/>
      <c r="D982" s="199"/>
      <c r="E982" s="314"/>
      <c r="F982" s="7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</row>
    <row r="983" spans="1:54" ht="15.75" customHeight="1">
      <c r="A983" s="209"/>
      <c r="B983" s="71"/>
      <c r="C983" s="211"/>
      <c r="D983" s="199"/>
      <c r="E983" s="314"/>
      <c r="F983" s="7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</row>
    <row r="984" spans="1:54" ht="15.75" customHeight="1">
      <c r="A984" s="209"/>
      <c r="B984" s="71"/>
      <c r="C984" s="211"/>
      <c r="D984" s="199"/>
      <c r="E984" s="314"/>
      <c r="F984" s="7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</row>
    <row r="985" spans="1:54" ht="15.75" customHeight="1">
      <c r="A985" s="209"/>
      <c r="B985" s="71"/>
      <c r="C985" s="211"/>
      <c r="D985" s="199"/>
      <c r="E985" s="314"/>
      <c r="F985" s="7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</row>
    <row r="986" spans="1:54" ht="15.75" customHeight="1">
      <c r="A986" s="209"/>
      <c r="B986" s="71"/>
      <c r="C986" s="211"/>
      <c r="D986" s="199"/>
      <c r="E986" s="314"/>
      <c r="F986" s="7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</row>
    <row r="987" spans="1:54" ht="15.75" customHeight="1">
      <c r="A987" s="209"/>
      <c r="B987" s="71"/>
      <c r="C987" s="211"/>
      <c r="D987" s="199"/>
      <c r="E987" s="314"/>
      <c r="F987" s="7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</row>
    <row r="988" spans="1:54" ht="15.75" customHeight="1">
      <c r="A988" s="209"/>
      <c r="B988" s="71"/>
      <c r="C988" s="211"/>
      <c r="D988" s="199"/>
      <c r="E988" s="314"/>
      <c r="F988" s="7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</row>
    <row r="989" spans="1:54" ht="15.75" customHeight="1">
      <c r="A989" s="209"/>
      <c r="B989" s="71"/>
      <c r="C989" s="211"/>
      <c r="D989" s="199"/>
      <c r="E989" s="314"/>
      <c r="F989" s="7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</row>
    <row r="990" spans="1:54" ht="15.75" customHeight="1">
      <c r="A990" s="209"/>
      <c r="B990" s="71"/>
      <c r="C990" s="211"/>
      <c r="D990" s="199"/>
      <c r="E990" s="314"/>
      <c r="F990" s="7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</row>
    <row r="991" spans="1:54" ht="15.75" customHeight="1">
      <c r="A991" s="209"/>
      <c r="B991" s="71"/>
      <c r="C991" s="211"/>
      <c r="D991" s="199"/>
      <c r="E991" s="314"/>
      <c r="F991" s="7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</row>
    <row r="992" spans="1:54" ht="15.75" customHeight="1">
      <c r="A992" s="209"/>
      <c r="B992" s="71"/>
      <c r="C992" s="211"/>
      <c r="D992" s="199"/>
      <c r="E992" s="314"/>
      <c r="F992" s="7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</row>
    <row r="993" spans="1:54" ht="15.75" customHeight="1">
      <c r="A993" s="209"/>
      <c r="B993" s="71"/>
      <c r="C993" s="211"/>
      <c r="D993" s="199"/>
      <c r="E993" s="314"/>
      <c r="F993" s="7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</row>
    <row r="994" spans="1:54" ht="15.75" customHeight="1">
      <c r="A994" s="209"/>
      <c r="B994" s="71"/>
      <c r="C994" s="211"/>
      <c r="D994" s="199"/>
      <c r="E994" s="314"/>
      <c r="F994" s="7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</row>
    <row r="995" spans="1:54" ht="15.75" customHeight="1">
      <c r="A995" s="209"/>
      <c r="B995" s="71"/>
      <c r="C995" s="211"/>
      <c r="D995" s="199"/>
      <c r="E995" s="314"/>
      <c r="F995" s="7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</row>
    <row r="996" spans="1:54" ht="15.75" customHeight="1">
      <c r="A996" s="209"/>
      <c r="B996" s="71"/>
      <c r="C996" s="211"/>
      <c r="D996" s="199"/>
      <c r="E996" s="314"/>
      <c r="F996" s="7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</row>
    <row r="997" spans="1:54" ht="15.75" customHeight="1">
      <c r="A997" s="209"/>
      <c r="B997" s="71"/>
      <c r="C997" s="211"/>
      <c r="D997" s="199"/>
      <c r="E997" s="314"/>
      <c r="F997" s="7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</row>
    <row r="998" spans="1:54" ht="15.75" customHeight="1">
      <c r="A998" s="209"/>
      <c r="B998" s="71"/>
      <c r="C998" s="211"/>
      <c r="D998" s="199"/>
      <c r="E998" s="314"/>
      <c r="F998" s="7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</row>
    <row r="999" spans="1:54" ht="15.75" customHeight="1">
      <c r="A999" s="209"/>
      <c r="B999" s="71"/>
      <c r="C999" s="211"/>
      <c r="D999" s="199"/>
      <c r="E999" s="314"/>
      <c r="F999" s="7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</row>
    <row r="1000" spans="1:54" ht="15.75" customHeight="1">
      <c r="A1000" s="209"/>
      <c r="B1000" s="71"/>
      <c r="C1000" s="211"/>
      <c r="D1000" s="199"/>
      <c r="E1000" s="314"/>
      <c r="F1000" s="7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</row>
  </sheetData>
  <pageMargins left="0.70833333333333304" right="0.70833333333333304" top="0.74791666666666701" bottom="0.7479166666666670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000"/>
  <sheetViews>
    <sheetView workbookViewId="0">
      <pane ySplit="4" topLeftCell="A5" activePane="bottomLeft" state="frozen"/>
      <selection pane="bottomLeft" activeCell="B6" sqref="B6"/>
    </sheetView>
  </sheetViews>
  <sheetFormatPr defaultColWidth="14.453125" defaultRowHeight="15" customHeight="1"/>
  <cols>
    <col min="1" max="1" width="8.81640625" customWidth="1"/>
    <col min="2" max="2" width="37.7265625" customWidth="1"/>
    <col min="3" max="3" width="12.26953125" customWidth="1"/>
    <col min="4" max="4" width="17.26953125" customWidth="1"/>
    <col min="5" max="5" width="9.54296875" customWidth="1"/>
    <col min="6" max="6" width="12.26953125" customWidth="1"/>
    <col min="7" max="7" width="15" customWidth="1"/>
    <col min="8" max="8" width="12.1796875" customWidth="1"/>
    <col min="9" max="9" width="15" customWidth="1"/>
    <col min="10" max="10" width="12.1796875" customWidth="1"/>
    <col min="11" max="11" width="12" customWidth="1"/>
    <col min="12" max="12" width="16.54296875" customWidth="1"/>
    <col min="13" max="30" width="12.7265625" customWidth="1"/>
    <col min="31" max="31" width="15.7265625" customWidth="1"/>
    <col min="32" max="34" width="9.1796875" customWidth="1"/>
  </cols>
  <sheetData>
    <row r="1" spans="1:34" ht="14.5">
      <c r="A1" s="209"/>
      <c r="B1" s="210" t="s">
        <v>0</v>
      </c>
      <c r="C1" s="372"/>
      <c r="D1" s="199"/>
      <c r="E1" s="71"/>
      <c r="F1" s="199"/>
      <c r="G1" s="71"/>
      <c r="H1" s="71"/>
      <c r="I1" s="71"/>
      <c r="J1" s="71"/>
      <c r="K1" s="71"/>
      <c r="L1" s="71"/>
      <c r="M1" s="373"/>
      <c r="N1" s="373"/>
      <c r="O1" s="373"/>
      <c r="P1" s="374"/>
      <c r="Q1" s="374"/>
      <c r="R1" s="373"/>
      <c r="S1" s="373"/>
      <c r="T1" s="373"/>
      <c r="U1" s="373"/>
      <c r="V1" s="373"/>
      <c r="W1" s="373"/>
      <c r="X1" s="374"/>
      <c r="Y1" s="373"/>
      <c r="Z1" s="375"/>
      <c r="AA1" s="373"/>
      <c r="AB1" s="373"/>
      <c r="AC1" s="373"/>
      <c r="AD1" s="376"/>
      <c r="AE1" s="7"/>
      <c r="AF1" s="7"/>
      <c r="AG1" s="7"/>
      <c r="AH1" s="7"/>
    </row>
    <row r="2" spans="1:34" ht="14.5">
      <c r="A2" s="377"/>
      <c r="B2" s="378"/>
      <c r="C2" s="379"/>
      <c r="D2" s="380"/>
      <c r="E2" s="378"/>
      <c r="F2" s="381"/>
      <c r="G2" s="381"/>
      <c r="H2" s="381"/>
      <c r="I2" s="377"/>
      <c r="J2" s="378"/>
      <c r="K2" s="382"/>
      <c r="L2" s="382"/>
      <c r="M2" s="382"/>
      <c r="N2" s="382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"/>
      <c r="AF2" s="7"/>
      <c r="AG2" s="7"/>
      <c r="AH2" s="7"/>
    </row>
    <row r="3" spans="1:34" ht="14.5">
      <c r="A3" s="209"/>
      <c r="B3" s="210"/>
      <c r="C3" s="372"/>
      <c r="D3" s="199"/>
      <c r="E3" s="71"/>
      <c r="F3" s="199"/>
      <c r="G3" s="213" t="s">
        <v>1</v>
      </c>
      <c r="H3" s="214"/>
      <c r="I3" s="214"/>
      <c r="J3" s="214"/>
      <c r="K3" s="214"/>
      <c r="L3" s="215" t="s">
        <v>2</v>
      </c>
      <c r="M3" s="383"/>
      <c r="N3" s="384" t="s">
        <v>3</v>
      </c>
      <c r="O3" s="13"/>
      <c r="P3" s="14"/>
      <c r="Q3" s="13"/>
      <c r="R3" s="15"/>
      <c r="S3" s="16"/>
      <c r="T3" s="16"/>
      <c r="U3" s="16"/>
      <c r="V3" s="16"/>
      <c r="W3" s="16" t="s">
        <v>4</v>
      </c>
      <c r="X3" s="16"/>
      <c r="Y3" s="17"/>
      <c r="Z3" s="18"/>
      <c r="AA3" s="19" t="s">
        <v>5</v>
      </c>
      <c r="AB3" s="19"/>
      <c r="AC3" s="20"/>
      <c r="AD3" s="21"/>
      <c r="AE3" s="21"/>
      <c r="AF3" s="7"/>
      <c r="AG3" s="7"/>
      <c r="AH3" s="7"/>
    </row>
    <row r="4" spans="1:34" ht="33.75" customHeight="1">
      <c r="A4" s="22" t="s">
        <v>6</v>
      </c>
      <c r="B4" s="23" t="s">
        <v>7</v>
      </c>
      <c r="C4" s="216" t="s">
        <v>8</v>
      </c>
      <c r="D4" s="25" t="s">
        <v>9</v>
      </c>
      <c r="E4" s="26" t="s">
        <v>10</v>
      </c>
      <c r="F4" s="27" t="s">
        <v>11</v>
      </c>
      <c r="G4" s="217" t="s">
        <v>17</v>
      </c>
      <c r="H4" s="29" t="s">
        <v>13</v>
      </c>
      <c r="I4" s="30" t="s">
        <v>14</v>
      </c>
      <c r="J4" s="30" t="s">
        <v>15</v>
      </c>
      <c r="K4" s="31" t="s">
        <v>35</v>
      </c>
      <c r="L4" s="32" t="s">
        <v>17</v>
      </c>
      <c r="M4" s="33" t="s">
        <v>18</v>
      </c>
      <c r="N4" s="34" t="s">
        <v>19</v>
      </c>
      <c r="O4" s="34" t="s">
        <v>20</v>
      </c>
      <c r="P4" s="35" t="s">
        <v>21</v>
      </c>
      <c r="Q4" s="35" t="s">
        <v>22</v>
      </c>
      <c r="R4" s="36" t="s">
        <v>23</v>
      </c>
      <c r="S4" s="34" t="s">
        <v>24</v>
      </c>
      <c r="T4" s="34" t="s">
        <v>25</v>
      </c>
      <c r="U4" s="34" t="s">
        <v>26</v>
      </c>
      <c r="V4" s="34" t="s">
        <v>27</v>
      </c>
      <c r="W4" s="34" t="s">
        <v>28</v>
      </c>
      <c r="X4" s="35" t="s">
        <v>29</v>
      </c>
      <c r="Y4" s="34" t="s">
        <v>30</v>
      </c>
      <c r="Z4" s="37" t="s">
        <v>31</v>
      </c>
      <c r="AA4" s="34" t="s">
        <v>32</v>
      </c>
      <c r="AB4" s="34" t="s">
        <v>33</v>
      </c>
      <c r="AC4" s="38" t="s">
        <v>34</v>
      </c>
      <c r="AD4" s="39" t="s">
        <v>35</v>
      </c>
      <c r="AE4" s="39" t="s">
        <v>36</v>
      </c>
      <c r="AF4" s="7"/>
      <c r="AG4" s="7"/>
      <c r="AH4" s="40" t="s">
        <v>34</v>
      </c>
    </row>
    <row r="5" spans="1:34" ht="14.5">
      <c r="A5" s="218">
        <v>44562</v>
      </c>
      <c r="B5" s="219" t="s">
        <v>108</v>
      </c>
      <c r="C5" s="385"/>
      <c r="D5" s="223"/>
      <c r="E5" s="386"/>
      <c r="F5" s="387"/>
      <c r="G5" s="224">
        <f>'Oct - Dec 2022'!$G$51</f>
        <v>73315.520000000004</v>
      </c>
      <c r="H5" s="225">
        <f>'Oct - Dec 2022'!H51</f>
        <v>45405</v>
      </c>
      <c r="I5" s="226">
        <f>'Oct - Dec 2022'!I51</f>
        <v>0</v>
      </c>
      <c r="J5" s="226">
        <f>'Oct - Dec 2022'!J51</f>
        <v>5509</v>
      </c>
      <c r="K5" s="219">
        <f>'Oct - Dec 2022'!K51</f>
        <v>986.7</v>
      </c>
      <c r="L5" s="227">
        <f>'Oct - Dec 2022'!L51</f>
        <v>42767.729999999996</v>
      </c>
      <c r="M5" s="228">
        <f>'Oct - Dec 2022'!M51</f>
        <v>12121.69</v>
      </c>
      <c r="N5" s="229">
        <f>'Oct - Dec 2022'!N51</f>
        <v>4759.82</v>
      </c>
      <c r="O5" s="229">
        <f>'Oct - Dec 2022'!O51</f>
        <v>13752.79</v>
      </c>
      <c r="P5" s="229">
        <f>'Oct - Dec 2022'!P51</f>
        <v>260</v>
      </c>
      <c r="Q5" s="229">
        <f>+'Oct - Dec 2022'!Q51</f>
        <v>54</v>
      </c>
      <c r="R5" s="229">
        <f>'Oct - Dec 2022'!R51</f>
        <v>590</v>
      </c>
      <c r="S5" s="229">
        <f>'Oct - Dec 2022'!S51</f>
        <v>1294.97</v>
      </c>
      <c r="T5" s="229">
        <f>'Oct - Dec 2022'!T51</f>
        <v>1061.74</v>
      </c>
      <c r="U5" s="229">
        <f>'Oct - Dec 2022'!U51</f>
        <v>282</v>
      </c>
      <c r="V5" s="229">
        <f>'Oct - Dec 2022'!V51</f>
        <v>816.29000000000008</v>
      </c>
      <c r="W5" s="229">
        <f>'Oct - Dec 2022'!W51</f>
        <v>3000</v>
      </c>
      <c r="X5" s="229">
        <f>'Oct - Dec 2022'!X51</f>
        <v>0</v>
      </c>
      <c r="Y5" s="229">
        <f>'Oct - Dec 2022'!Y51</f>
        <v>750</v>
      </c>
      <c r="Z5" s="229">
        <f>'Oct - Dec 2022'!Z51</f>
        <v>385.15</v>
      </c>
      <c r="AA5" s="229">
        <f>'Oct - Dec 2022'!AA51</f>
        <v>177.6</v>
      </c>
      <c r="AB5" s="229">
        <f>'Oct - Dec 2022'!AB51</f>
        <v>0</v>
      </c>
      <c r="AC5" s="229">
        <f>'Oct - Dec 2022'!AC51</f>
        <v>0</v>
      </c>
      <c r="AD5" s="229">
        <f>'Oct - Dec 2022'!AD51</f>
        <v>3461.6800000000003</v>
      </c>
      <c r="AE5" s="55"/>
      <c r="AF5" s="7"/>
      <c r="AG5" s="7"/>
      <c r="AH5" s="229">
        <f>+'Oct - Dec 2022'!AH51</f>
        <v>4478.67</v>
      </c>
    </row>
    <row r="6" spans="1:34" ht="14.5">
      <c r="A6" s="230">
        <v>44930</v>
      </c>
      <c r="B6" s="320" t="s">
        <v>190</v>
      </c>
      <c r="C6" s="388" t="s">
        <v>125</v>
      </c>
      <c r="D6" s="388" t="s">
        <v>125</v>
      </c>
      <c r="E6" s="389">
        <v>1179.97</v>
      </c>
      <c r="F6" s="390">
        <v>44930</v>
      </c>
      <c r="G6" s="235"/>
      <c r="H6" s="236"/>
      <c r="I6" s="237"/>
      <c r="J6" s="237"/>
      <c r="K6" s="238">
        <v>1179.97</v>
      </c>
      <c r="L6" s="239"/>
      <c r="M6" s="240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41"/>
      <c r="AD6" s="70"/>
      <c r="AE6" s="70"/>
      <c r="AF6" s="71">
        <f t="shared" ref="AF6:AF45" si="0">+L6-SUM(M6:AD6)</f>
        <v>0</v>
      </c>
      <c r="AG6" s="7"/>
      <c r="AH6" s="63"/>
    </row>
    <row r="7" spans="1:34" ht="14.5">
      <c r="A7" s="230">
        <v>44943</v>
      </c>
      <c r="B7" s="320" t="s">
        <v>191</v>
      </c>
      <c r="C7" s="388" t="s">
        <v>192</v>
      </c>
      <c r="D7" s="234">
        <v>454998130</v>
      </c>
      <c r="E7" s="389">
        <v>160.69</v>
      </c>
      <c r="F7" s="390">
        <v>44945</v>
      </c>
      <c r="G7" s="235"/>
      <c r="H7" s="236"/>
      <c r="I7" s="237"/>
      <c r="J7" s="237"/>
      <c r="K7" s="238"/>
      <c r="L7" s="239">
        <v>160.69</v>
      </c>
      <c r="M7" s="240"/>
      <c r="N7" s="237">
        <v>133.91</v>
      </c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41"/>
      <c r="AD7" s="70">
        <v>26.78</v>
      </c>
      <c r="AE7" s="80" t="s">
        <v>111</v>
      </c>
      <c r="AF7" s="71">
        <f t="shared" si="0"/>
        <v>0</v>
      </c>
      <c r="AG7" s="7"/>
      <c r="AH7" s="63"/>
    </row>
    <row r="8" spans="1:34" ht="14.5">
      <c r="A8" s="230">
        <v>44943</v>
      </c>
      <c r="B8" s="320" t="s">
        <v>172</v>
      </c>
      <c r="C8" s="388" t="s">
        <v>193</v>
      </c>
      <c r="D8" s="232">
        <v>933707410</v>
      </c>
      <c r="E8" s="233">
        <v>947</v>
      </c>
      <c r="F8" s="390">
        <v>44945</v>
      </c>
      <c r="G8" s="243"/>
      <c r="H8" s="244"/>
      <c r="I8" s="245"/>
      <c r="J8" s="245"/>
      <c r="K8" s="246"/>
      <c r="L8" s="247">
        <v>947</v>
      </c>
      <c r="M8" s="248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>
        <v>947</v>
      </c>
      <c r="AA8" s="245"/>
      <c r="AB8" s="245"/>
      <c r="AC8" s="249"/>
      <c r="AD8" s="80"/>
      <c r="AE8" s="80"/>
      <c r="AF8" s="71">
        <f t="shared" si="0"/>
        <v>0</v>
      </c>
      <c r="AG8" s="7"/>
      <c r="AH8" s="63"/>
    </row>
    <row r="9" spans="1:34" ht="14.5">
      <c r="A9" s="230">
        <v>44943</v>
      </c>
      <c r="B9" s="320" t="s">
        <v>174</v>
      </c>
      <c r="C9" s="330" t="s">
        <v>194</v>
      </c>
      <c r="D9" s="232">
        <v>873387246</v>
      </c>
      <c r="E9" s="233">
        <v>130.36000000000001</v>
      </c>
      <c r="F9" s="390">
        <v>44945</v>
      </c>
      <c r="G9" s="243"/>
      <c r="H9" s="244"/>
      <c r="I9" s="245"/>
      <c r="J9" s="245"/>
      <c r="K9" s="246"/>
      <c r="L9" s="247">
        <v>130.36000000000001</v>
      </c>
      <c r="M9" s="248"/>
      <c r="N9" s="245">
        <v>52.5</v>
      </c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>
        <v>77.86</v>
      </c>
      <c r="Z9" s="245"/>
      <c r="AA9" s="245"/>
      <c r="AB9" s="245"/>
      <c r="AC9" s="249"/>
      <c r="AD9" s="80"/>
      <c r="AE9" s="80"/>
      <c r="AF9" s="71">
        <f t="shared" si="0"/>
        <v>0</v>
      </c>
      <c r="AG9" s="7"/>
      <c r="AH9" s="63"/>
    </row>
    <row r="10" spans="1:34" ht="14.5">
      <c r="A10" s="230">
        <v>44943</v>
      </c>
      <c r="B10" s="320" t="s">
        <v>177</v>
      </c>
      <c r="C10" s="330" t="s">
        <v>194</v>
      </c>
      <c r="D10" s="232">
        <v>361585081</v>
      </c>
      <c r="E10" s="233">
        <v>1474.96</v>
      </c>
      <c r="F10" s="390">
        <v>44945</v>
      </c>
      <c r="G10" s="243"/>
      <c r="H10" s="244"/>
      <c r="I10" s="245"/>
      <c r="J10" s="245"/>
      <c r="K10" s="246"/>
      <c r="L10" s="247">
        <v>1474.96</v>
      </c>
      <c r="M10" s="248">
        <v>1474.96</v>
      </c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9"/>
      <c r="AD10" s="80"/>
      <c r="AE10" s="80"/>
      <c r="AF10" s="71">
        <f t="shared" si="0"/>
        <v>0</v>
      </c>
      <c r="AG10" s="7"/>
      <c r="AH10" s="63"/>
    </row>
    <row r="11" spans="1:34" ht="14.5">
      <c r="A11" s="230">
        <v>44943</v>
      </c>
      <c r="B11" s="320" t="s">
        <v>53</v>
      </c>
      <c r="C11" s="330" t="s">
        <v>194</v>
      </c>
      <c r="D11" s="232">
        <v>515096921</v>
      </c>
      <c r="E11" s="233">
        <v>191.57</v>
      </c>
      <c r="F11" s="390">
        <v>44945</v>
      </c>
      <c r="G11" s="243"/>
      <c r="H11" s="244"/>
      <c r="I11" s="245"/>
      <c r="J11" s="245"/>
      <c r="K11" s="246"/>
      <c r="L11" s="247">
        <v>191.57</v>
      </c>
      <c r="M11" s="248">
        <v>191.57</v>
      </c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9"/>
      <c r="AD11" s="80"/>
      <c r="AE11" s="80"/>
      <c r="AF11" s="71">
        <f t="shared" si="0"/>
        <v>0</v>
      </c>
      <c r="AG11" s="7"/>
      <c r="AH11" s="63"/>
    </row>
    <row r="12" spans="1:34" ht="14.5">
      <c r="A12" s="230">
        <v>44943</v>
      </c>
      <c r="B12" s="320" t="s">
        <v>54</v>
      </c>
      <c r="C12" s="330" t="s">
        <v>194</v>
      </c>
      <c r="D12" s="232">
        <v>297916304</v>
      </c>
      <c r="E12" s="233">
        <v>574.03</v>
      </c>
      <c r="F12" s="390">
        <v>44945</v>
      </c>
      <c r="G12" s="243"/>
      <c r="H12" s="244"/>
      <c r="I12" s="245"/>
      <c r="J12" s="245"/>
      <c r="K12" s="246"/>
      <c r="L12" s="247">
        <v>574.03</v>
      </c>
      <c r="M12" s="248">
        <v>574.03</v>
      </c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9"/>
      <c r="AD12" s="80"/>
      <c r="AE12" s="391"/>
      <c r="AF12" s="71">
        <f t="shared" si="0"/>
        <v>0</v>
      </c>
      <c r="AG12" s="7"/>
      <c r="AH12" s="92"/>
    </row>
    <row r="13" spans="1:34" ht="14.5">
      <c r="A13" s="251">
        <v>44978</v>
      </c>
      <c r="B13" s="320" t="s">
        <v>174</v>
      </c>
      <c r="C13" s="330" t="s">
        <v>195</v>
      </c>
      <c r="D13" s="232">
        <v>393732945</v>
      </c>
      <c r="E13" s="233">
        <v>52.5</v>
      </c>
      <c r="F13" s="390">
        <v>44993</v>
      </c>
      <c r="G13" s="243"/>
      <c r="H13" s="244"/>
      <c r="I13" s="245"/>
      <c r="J13" s="245"/>
      <c r="K13" s="246"/>
      <c r="L13" s="247">
        <v>52.5</v>
      </c>
      <c r="M13" s="248"/>
      <c r="N13" s="245">
        <v>52.5</v>
      </c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9"/>
      <c r="AD13" s="80"/>
      <c r="AE13" s="391"/>
      <c r="AF13" s="71">
        <f t="shared" si="0"/>
        <v>0</v>
      </c>
      <c r="AG13" s="7"/>
      <c r="AH13" s="63"/>
    </row>
    <row r="14" spans="1:34" ht="14.5">
      <c r="A14" s="251">
        <v>44978</v>
      </c>
      <c r="B14" s="320" t="s">
        <v>177</v>
      </c>
      <c r="C14" s="330" t="s">
        <v>195</v>
      </c>
      <c r="D14" s="232">
        <v>322578720</v>
      </c>
      <c r="E14" s="233">
        <v>992.34</v>
      </c>
      <c r="F14" s="390">
        <v>44993</v>
      </c>
      <c r="G14" s="243"/>
      <c r="H14" s="244"/>
      <c r="I14" s="245"/>
      <c r="J14" s="245"/>
      <c r="K14" s="246"/>
      <c r="L14" s="247">
        <v>992.34</v>
      </c>
      <c r="M14" s="248">
        <v>992.34</v>
      </c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9"/>
      <c r="AD14" s="80"/>
      <c r="AE14" s="391"/>
      <c r="AF14" s="71">
        <f t="shared" si="0"/>
        <v>0</v>
      </c>
      <c r="AG14" s="7"/>
      <c r="AH14" s="63"/>
    </row>
    <row r="15" spans="1:34" ht="14.5">
      <c r="A15" s="251">
        <v>44978</v>
      </c>
      <c r="B15" s="320" t="s">
        <v>53</v>
      </c>
      <c r="C15" s="330" t="s">
        <v>195</v>
      </c>
      <c r="D15" s="392">
        <v>146769744</v>
      </c>
      <c r="E15" s="212">
        <v>40.64</v>
      </c>
      <c r="F15" s="390">
        <v>44993</v>
      </c>
      <c r="G15" s="243"/>
      <c r="H15" s="244"/>
      <c r="I15" s="245"/>
      <c r="J15" s="245"/>
      <c r="K15" s="246"/>
      <c r="L15" s="247">
        <v>40.64</v>
      </c>
      <c r="M15" s="248">
        <v>40.64</v>
      </c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9"/>
      <c r="AD15" s="80"/>
      <c r="AE15" s="391"/>
      <c r="AF15" s="71">
        <f t="shared" si="0"/>
        <v>0</v>
      </c>
      <c r="AG15" s="7"/>
      <c r="AH15" s="67"/>
    </row>
    <row r="16" spans="1:34" ht="14.5">
      <c r="A16" s="251">
        <v>44978</v>
      </c>
      <c r="B16" s="320" t="s">
        <v>54</v>
      </c>
      <c r="C16" s="330" t="s">
        <v>195</v>
      </c>
      <c r="D16" s="232">
        <v>839453856</v>
      </c>
      <c r="E16" s="233">
        <v>368.69</v>
      </c>
      <c r="F16" s="390">
        <v>44993</v>
      </c>
      <c r="G16" s="243"/>
      <c r="H16" s="244"/>
      <c r="I16" s="245"/>
      <c r="J16" s="245"/>
      <c r="K16" s="246"/>
      <c r="L16" s="247">
        <v>368.69</v>
      </c>
      <c r="M16" s="248">
        <v>368.69</v>
      </c>
      <c r="N16" s="393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9"/>
      <c r="AD16" s="80"/>
      <c r="AE16" s="391"/>
      <c r="AF16" s="71">
        <f t="shared" si="0"/>
        <v>0</v>
      </c>
      <c r="AG16" s="7"/>
      <c r="AH16" s="326"/>
    </row>
    <row r="17" spans="1:34" ht="14.5">
      <c r="A17" s="251">
        <v>44978</v>
      </c>
      <c r="B17" s="394" t="s">
        <v>196</v>
      </c>
      <c r="C17" s="395">
        <v>16000</v>
      </c>
      <c r="D17" s="234">
        <v>76451195</v>
      </c>
      <c r="E17" s="389">
        <v>78</v>
      </c>
      <c r="F17" s="390">
        <v>44993</v>
      </c>
      <c r="G17" s="235"/>
      <c r="H17" s="236"/>
      <c r="I17" s="237"/>
      <c r="J17" s="237"/>
      <c r="K17" s="238"/>
      <c r="L17" s="239">
        <v>78</v>
      </c>
      <c r="M17" s="240"/>
      <c r="N17" s="237"/>
      <c r="O17" s="237"/>
      <c r="P17" s="237"/>
      <c r="Q17" s="237"/>
      <c r="R17" s="237"/>
      <c r="S17" s="237"/>
      <c r="T17" s="237"/>
      <c r="U17" s="237">
        <v>65</v>
      </c>
      <c r="V17" s="237"/>
      <c r="W17" s="237"/>
      <c r="X17" s="237"/>
      <c r="Y17" s="237"/>
      <c r="Z17" s="237"/>
      <c r="AA17" s="237"/>
      <c r="AB17" s="237"/>
      <c r="AC17" s="241"/>
      <c r="AD17" s="70">
        <v>13</v>
      </c>
      <c r="AE17" s="391" t="s">
        <v>115</v>
      </c>
      <c r="AF17" s="71">
        <f t="shared" si="0"/>
        <v>0</v>
      </c>
      <c r="AG17" s="7"/>
      <c r="AH17" s="326"/>
    </row>
    <row r="18" spans="1:34" ht="14.5">
      <c r="A18" s="251">
        <v>44979</v>
      </c>
      <c r="B18" s="320" t="s">
        <v>197</v>
      </c>
      <c r="C18" s="330" t="s">
        <v>198</v>
      </c>
      <c r="D18" s="232" t="s">
        <v>199</v>
      </c>
      <c r="E18" s="233">
        <v>52.5</v>
      </c>
      <c r="F18" s="390">
        <v>44979</v>
      </c>
      <c r="G18" s="243"/>
      <c r="H18" s="244"/>
      <c r="I18" s="245"/>
      <c r="J18" s="245">
        <v>80.8</v>
      </c>
      <c r="K18" s="246"/>
      <c r="L18" s="247"/>
      <c r="M18" s="248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9"/>
      <c r="AD18" s="80"/>
      <c r="AE18" s="391"/>
      <c r="AF18" s="71">
        <f t="shared" si="0"/>
        <v>0</v>
      </c>
      <c r="AG18" s="7"/>
      <c r="AH18" s="326"/>
    </row>
    <row r="19" spans="1:34" ht="14.5">
      <c r="A19" s="251">
        <v>45006</v>
      </c>
      <c r="B19" s="320" t="s">
        <v>174</v>
      </c>
      <c r="C19" s="330" t="s">
        <v>200</v>
      </c>
      <c r="D19" s="232">
        <v>254802287</v>
      </c>
      <c r="E19" s="233">
        <v>52.5</v>
      </c>
      <c r="F19" s="390">
        <v>45008</v>
      </c>
      <c r="G19" s="243"/>
      <c r="H19" s="244"/>
      <c r="I19" s="245"/>
      <c r="J19" s="245"/>
      <c r="K19" s="246"/>
      <c r="L19" s="247">
        <v>52.5</v>
      </c>
      <c r="M19" s="248"/>
      <c r="N19" s="245">
        <v>52.5</v>
      </c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9"/>
      <c r="AD19" s="80"/>
      <c r="AE19" s="391"/>
      <c r="AF19" s="71">
        <f t="shared" si="0"/>
        <v>0</v>
      </c>
      <c r="AG19" s="7"/>
      <c r="AH19" s="326"/>
    </row>
    <row r="20" spans="1:34" ht="14.5">
      <c r="A20" s="251">
        <v>45006</v>
      </c>
      <c r="B20" s="320" t="s">
        <v>177</v>
      </c>
      <c r="C20" s="330" t="s">
        <v>200</v>
      </c>
      <c r="D20" s="232">
        <v>669885232</v>
      </c>
      <c r="E20" s="233">
        <v>992.34</v>
      </c>
      <c r="F20" s="390">
        <v>45008</v>
      </c>
      <c r="G20" s="243"/>
      <c r="H20" s="244"/>
      <c r="I20" s="245"/>
      <c r="J20" s="245"/>
      <c r="K20" s="246"/>
      <c r="L20" s="247">
        <v>992.34</v>
      </c>
      <c r="M20" s="248">
        <v>992.34</v>
      </c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9"/>
      <c r="AD20" s="80"/>
      <c r="AE20" s="391"/>
      <c r="AF20" s="71">
        <f t="shared" si="0"/>
        <v>0</v>
      </c>
      <c r="AG20" s="7"/>
      <c r="AH20" s="326"/>
    </row>
    <row r="21" spans="1:34" ht="15.75" customHeight="1">
      <c r="A21" s="251">
        <v>45006</v>
      </c>
      <c r="B21" s="320" t="s">
        <v>53</v>
      </c>
      <c r="C21" s="330" t="s">
        <v>200</v>
      </c>
      <c r="D21" s="392">
        <v>819915074</v>
      </c>
      <c r="E21" s="212">
        <v>40.64</v>
      </c>
      <c r="F21" s="390">
        <v>45008</v>
      </c>
      <c r="G21" s="243"/>
      <c r="H21" s="244"/>
      <c r="I21" s="245"/>
      <c r="J21" s="245"/>
      <c r="K21" s="246"/>
      <c r="L21" s="247">
        <v>40.64</v>
      </c>
      <c r="M21" s="248">
        <v>40.64</v>
      </c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9"/>
      <c r="AD21" s="80"/>
      <c r="AE21" s="391"/>
      <c r="AF21" s="71">
        <f t="shared" si="0"/>
        <v>0</v>
      </c>
      <c r="AG21" s="7"/>
      <c r="AH21" s="326"/>
    </row>
    <row r="22" spans="1:34" ht="15.75" customHeight="1">
      <c r="A22" s="251">
        <v>45006</v>
      </c>
      <c r="B22" s="320" t="s">
        <v>54</v>
      </c>
      <c r="C22" s="330" t="s">
        <v>200</v>
      </c>
      <c r="D22" s="232">
        <v>846942473</v>
      </c>
      <c r="E22" s="233">
        <v>368.69</v>
      </c>
      <c r="F22" s="390">
        <v>45008</v>
      </c>
      <c r="G22" s="243"/>
      <c r="H22" s="244"/>
      <c r="I22" s="245"/>
      <c r="J22" s="245"/>
      <c r="K22" s="246"/>
      <c r="L22" s="247">
        <v>368.69</v>
      </c>
      <c r="M22" s="248">
        <v>368.69</v>
      </c>
      <c r="N22" s="393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9"/>
      <c r="AD22" s="80"/>
      <c r="AE22" s="391"/>
      <c r="AF22" s="71">
        <f t="shared" si="0"/>
        <v>0</v>
      </c>
      <c r="AG22" s="7"/>
      <c r="AH22" s="326"/>
    </row>
    <row r="23" spans="1:34" ht="15.75" customHeight="1">
      <c r="A23" s="251">
        <v>45006</v>
      </c>
      <c r="B23" s="394" t="s">
        <v>201</v>
      </c>
      <c r="C23" s="395">
        <v>20292</v>
      </c>
      <c r="D23" s="234">
        <v>965548815</v>
      </c>
      <c r="E23" s="389">
        <v>1044</v>
      </c>
      <c r="F23" s="390">
        <v>45008</v>
      </c>
      <c r="G23" s="235"/>
      <c r="H23" s="236"/>
      <c r="I23" s="237"/>
      <c r="J23" s="237"/>
      <c r="K23" s="238"/>
      <c r="L23" s="239">
        <v>1044</v>
      </c>
      <c r="M23" s="240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>
        <v>870</v>
      </c>
      <c r="AC23" s="241"/>
      <c r="AD23" s="70">
        <v>174</v>
      </c>
      <c r="AE23" s="391" t="s">
        <v>202</v>
      </c>
      <c r="AF23" s="71">
        <f t="shared" si="0"/>
        <v>0</v>
      </c>
      <c r="AG23" s="7"/>
      <c r="AH23" s="326">
        <v>870</v>
      </c>
    </row>
    <row r="24" spans="1:34" ht="15.75" customHeight="1">
      <c r="A24" s="251">
        <v>45006</v>
      </c>
      <c r="B24" s="246" t="s">
        <v>42</v>
      </c>
      <c r="C24" s="396">
        <v>53398</v>
      </c>
      <c r="D24" s="232">
        <v>471711284</v>
      </c>
      <c r="E24" s="397">
        <v>294</v>
      </c>
      <c r="F24" s="390">
        <v>45008</v>
      </c>
      <c r="G24" s="243"/>
      <c r="H24" s="244"/>
      <c r="I24" s="245"/>
      <c r="J24" s="245"/>
      <c r="K24" s="246"/>
      <c r="L24" s="247">
        <v>294</v>
      </c>
      <c r="M24" s="248"/>
      <c r="N24" s="245"/>
      <c r="O24" s="245">
        <v>245</v>
      </c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9"/>
      <c r="AD24" s="80">
        <v>49</v>
      </c>
      <c r="AE24" s="391" t="s">
        <v>43</v>
      </c>
      <c r="AF24" s="71">
        <f t="shared" si="0"/>
        <v>0</v>
      </c>
      <c r="AG24" s="7"/>
      <c r="AH24" s="326">
        <f>+O24</f>
        <v>245</v>
      </c>
    </row>
    <row r="25" spans="1:34" ht="15.75" customHeight="1">
      <c r="A25" s="251">
        <v>45006</v>
      </c>
      <c r="B25" s="246" t="s">
        <v>203</v>
      </c>
      <c r="C25" s="396" t="s">
        <v>204</v>
      </c>
      <c r="D25" s="232">
        <v>210594249</v>
      </c>
      <c r="E25" s="397">
        <v>131</v>
      </c>
      <c r="F25" s="390">
        <v>45008</v>
      </c>
      <c r="G25" s="243"/>
      <c r="H25" s="244"/>
      <c r="I25" s="245"/>
      <c r="J25" s="245"/>
      <c r="K25" s="246"/>
      <c r="L25" s="247">
        <v>131</v>
      </c>
      <c r="M25" s="248"/>
      <c r="N25" s="245"/>
      <c r="O25" s="245"/>
      <c r="P25" s="245">
        <v>109.17</v>
      </c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9"/>
      <c r="AD25" s="80">
        <v>21.83</v>
      </c>
      <c r="AE25" s="391" t="s">
        <v>205</v>
      </c>
      <c r="AF25" s="71">
        <f t="shared" si="0"/>
        <v>0</v>
      </c>
      <c r="AG25" s="7"/>
      <c r="AH25" s="326"/>
    </row>
    <row r="26" spans="1:34" ht="15.75" customHeight="1">
      <c r="A26" s="251">
        <v>45016</v>
      </c>
      <c r="B26" s="246" t="s">
        <v>180</v>
      </c>
      <c r="C26" s="396" t="s">
        <v>88</v>
      </c>
      <c r="D26" s="232" t="s">
        <v>88</v>
      </c>
      <c r="E26" s="397">
        <v>18</v>
      </c>
      <c r="F26" s="390">
        <v>45016</v>
      </c>
      <c r="G26" s="243"/>
      <c r="H26" s="244"/>
      <c r="I26" s="245"/>
      <c r="J26" s="245"/>
      <c r="K26" s="246"/>
      <c r="L26" s="247">
        <v>18</v>
      </c>
      <c r="M26" s="248"/>
      <c r="N26" s="245"/>
      <c r="O26" s="245"/>
      <c r="P26" s="245"/>
      <c r="Q26" s="245">
        <v>18</v>
      </c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9"/>
      <c r="AD26" s="80"/>
      <c r="AE26" s="391"/>
      <c r="AF26" s="71">
        <f t="shared" si="0"/>
        <v>0</v>
      </c>
      <c r="AG26" s="7"/>
      <c r="AH26" s="326"/>
    </row>
    <row r="27" spans="1:34" ht="15.75" customHeight="1">
      <c r="A27" s="251"/>
      <c r="B27" s="246"/>
      <c r="C27" s="396"/>
      <c r="D27" s="232"/>
      <c r="E27" s="397"/>
      <c r="F27" s="242"/>
      <c r="G27" s="243"/>
      <c r="H27" s="244"/>
      <c r="I27" s="245"/>
      <c r="J27" s="245"/>
      <c r="K27" s="246"/>
      <c r="L27" s="247"/>
      <c r="M27" s="248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9"/>
      <c r="AD27" s="80"/>
      <c r="AE27" s="80"/>
      <c r="AF27" s="71">
        <f t="shared" si="0"/>
        <v>0</v>
      </c>
      <c r="AG27" s="7"/>
      <c r="AH27" s="326"/>
    </row>
    <row r="28" spans="1:34" ht="15.75" customHeight="1">
      <c r="A28" s="398"/>
      <c r="B28" s="246"/>
      <c r="C28" s="396"/>
      <c r="D28" s="232"/>
      <c r="E28" s="397"/>
      <c r="F28" s="399"/>
      <c r="G28" s="247"/>
      <c r="H28" s="244"/>
      <c r="I28" s="245"/>
      <c r="J28" s="245"/>
      <c r="K28" s="246"/>
      <c r="L28" s="247"/>
      <c r="M28" s="248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9"/>
      <c r="AD28" s="80"/>
      <c r="AE28" s="80"/>
      <c r="AF28" s="71">
        <f t="shared" si="0"/>
        <v>0</v>
      </c>
      <c r="AG28" s="7"/>
      <c r="AH28" s="326"/>
    </row>
    <row r="29" spans="1:34" ht="15.75" customHeight="1">
      <c r="A29" s="398"/>
      <c r="B29" s="246"/>
      <c r="C29" s="396"/>
      <c r="D29" s="232"/>
      <c r="E29" s="233"/>
      <c r="F29" s="400"/>
      <c r="G29" s="401"/>
      <c r="H29" s="244"/>
      <c r="I29" s="245"/>
      <c r="J29" s="245"/>
      <c r="K29" s="246"/>
      <c r="L29" s="247"/>
      <c r="M29" s="243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9"/>
      <c r="AD29" s="80"/>
      <c r="AE29" s="80"/>
      <c r="AF29" s="71">
        <f t="shared" si="0"/>
        <v>0</v>
      </c>
      <c r="AG29" s="7"/>
      <c r="AH29" s="326"/>
    </row>
    <row r="30" spans="1:34" ht="15.75" customHeight="1">
      <c r="A30" s="398"/>
      <c r="B30" s="246"/>
      <c r="C30" s="396"/>
      <c r="D30" s="232"/>
      <c r="E30" s="233"/>
      <c r="F30" s="400"/>
      <c r="G30" s="401"/>
      <c r="H30" s="244"/>
      <c r="I30" s="245"/>
      <c r="J30" s="245"/>
      <c r="K30" s="402"/>
      <c r="L30" s="247"/>
      <c r="M30" s="243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5"/>
      <c r="AA30" s="245"/>
      <c r="AB30" s="245"/>
      <c r="AC30" s="249"/>
      <c r="AD30" s="80"/>
      <c r="AE30" s="80"/>
      <c r="AF30" s="71">
        <f t="shared" si="0"/>
        <v>0</v>
      </c>
      <c r="AG30" s="7"/>
      <c r="AH30" s="326"/>
    </row>
    <row r="31" spans="1:34" ht="15.75" customHeight="1">
      <c r="A31" s="398"/>
      <c r="B31" s="246"/>
      <c r="C31" s="396"/>
      <c r="D31" s="232"/>
      <c r="E31" s="233"/>
      <c r="F31" s="400"/>
      <c r="G31" s="401"/>
      <c r="H31" s="244"/>
      <c r="I31" s="245"/>
      <c r="J31" s="245"/>
      <c r="K31" s="402"/>
      <c r="L31" s="247"/>
      <c r="M31" s="243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5"/>
      <c r="AA31" s="245"/>
      <c r="AB31" s="245"/>
      <c r="AC31" s="249"/>
      <c r="AD31" s="80"/>
      <c r="AE31" s="80"/>
      <c r="AF31" s="71">
        <f t="shared" si="0"/>
        <v>0</v>
      </c>
      <c r="AG31" s="7"/>
      <c r="AH31" s="326"/>
    </row>
    <row r="32" spans="1:34" ht="15.75" customHeight="1">
      <c r="A32" s="398"/>
      <c r="B32" s="246"/>
      <c r="C32" s="396"/>
      <c r="D32" s="232"/>
      <c r="E32" s="233"/>
      <c r="F32" s="400"/>
      <c r="G32" s="401"/>
      <c r="H32" s="244"/>
      <c r="I32" s="245"/>
      <c r="J32" s="245"/>
      <c r="K32" s="402"/>
      <c r="L32" s="247"/>
      <c r="M32" s="243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5"/>
      <c r="AA32" s="245"/>
      <c r="AB32" s="245"/>
      <c r="AC32" s="249"/>
      <c r="AD32" s="80"/>
      <c r="AE32" s="80"/>
      <c r="AF32" s="71">
        <f t="shared" si="0"/>
        <v>0</v>
      </c>
      <c r="AG32" s="7"/>
      <c r="AH32" s="326"/>
    </row>
    <row r="33" spans="1:34" ht="15.75" customHeight="1">
      <c r="A33" s="398"/>
      <c r="B33" s="246"/>
      <c r="C33" s="396"/>
      <c r="D33" s="232"/>
      <c r="E33" s="233"/>
      <c r="F33" s="400"/>
      <c r="G33" s="401"/>
      <c r="H33" s="244"/>
      <c r="I33" s="245"/>
      <c r="J33" s="245"/>
      <c r="K33" s="402"/>
      <c r="L33" s="247"/>
      <c r="M33" s="243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5"/>
      <c r="AA33" s="245"/>
      <c r="AB33" s="245"/>
      <c r="AC33" s="249"/>
      <c r="AD33" s="80"/>
      <c r="AE33" s="80"/>
      <c r="AF33" s="71">
        <f t="shared" si="0"/>
        <v>0</v>
      </c>
      <c r="AG33" s="7"/>
      <c r="AH33" s="326"/>
    </row>
    <row r="34" spans="1:34" ht="15.75" customHeight="1">
      <c r="A34" s="398"/>
      <c r="B34" s="246"/>
      <c r="C34" s="396"/>
      <c r="D34" s="232"/>
      <c r="E34" s="233"/>
      <c r="F34" s="400"/>
      <c r="G34" s="401"/>
      <c r="H34" s="244"/>
      <c r="I34" s="245"/>
      <c r="J34" s="245"/>
      <c r="K34" s="402"/>
      <c r="L34" s="247"/>
      <c r="M34" s="243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5"/>
      <c r="AA34" s="245"/>
      <c r="AB34" s="245"/>
      <c r="AC34" s="249"/>
      <c r="AD34" s="80"/>
      <c r="AE34" s="80"/>
      <c r="AF34" s="71">
        <f t="shared" si="0"/>
        <v>0</v>
      </c>
      <c r="AG34" s="7"/>
      <c r="AH34" s="326"/>
    </row>
    <row r="35" spans="1:34" ht="15.75" customHeight="1">
      <c r="A35" s="398"/>
      <c r="B35" s="246"/>
      <c r="C35" s="396"/>
      <c r="D35" s="232"/>
      <c r="E35" s="233"/>
      <c r="F35" s="400"/>
      <c r="G35" s="401"/>
      <c r="H35" s="244"/>
      <c r="I35" s="245"/>
      <c r="J35" s="245"/>
      <c r="K35" s="402"/>
      <c r="L35" s="247"/>
      <c r="M35" s="243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5"/>
      <c r="AA35" s="245"/>
      <c r="AB35" s="245"/>
      <c r="AC35" s="249"/>
      <c r="AD35" s="80"/>
      <c r="AE35" s="80"/>
      <c r="AF35" s="71">
        <f t="shared" si="0"/>
        <v>0</v>
      </c>
      <c r="AG35" s="7"/>
      <c r="AH35" s="326"/>
    </row>
    <row r="36" spans="1:34" ht="15.75" customHeight="1">
      <c r="A36" s="398"/>
      <c r="B36" s="246"/>
      <c r="C36" s="396"/>
      <c r="D36" s="232"/>
      <c r="E36" s="233"/>
      <c r="F36" s="400"/>
      <c r="G36" s="401"/>
      <c r="H36" s="244"/>
      <c r="I36" s="245"/>
      <c r="J36" s="245"/>
      <c r="K36" s="402"/>
      <c r="L36" s="247"/>
      <c r="M36" s="243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5"/>
      <c r="AA36" s="245"/>
      <c r="AB36" s="245"/>
      <c r="AC36" s="249"/>
      <c r="AD36" s="80"/>
      <c r="AE36" s="119"/>
      <c r="AF36" s="71">
        <f t="shared" si="0"/>
        <v>0</v>
      </c>
      <c r="AG36" s="7"/>
      <c r="AH36" s="326"/>
    </row>
    <row r="37" spans="1:34" ht="15.75" customHeight="1">
      <c r="A37" s="398"/>
      <c r="B37" s="246"/>
      <c r="C37" s="396"/>
      <c r="D37" s="232"/>
      <c r="E37" s="233"/>
      <c r="F37" s="400"/>
      <c r="G37" s="401"/>
      <c r="H37" s="244"/>
      <c r="I37" s="245"/>
      <c r="J37" s="245"/>
      <c r="K37" s="402"/>
      <c r="L37" s="247"/>
      <c r="M37" s="243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5"/>
      <c r="AA37" s="245"/>
      <c r="AB37" s="245"/>
      <c r="AC37" s="249"/>
      <c r="AD37" s="80"/>
      <c r="AE37" s="119"/>
      <c r="AF37" s="71">
        <f t="shared" si="0"/>
        <v>0</v>
      </c>
      <c r="AG37" s="7"/>
      <c r="AH37" s="326"/>
    </row>
    <row r="38" spans="1:34" ht="15.75" customHeight="1">
      <c r="A38" s="398"/>
      <c r="B38" s="246"/>
      <c r="C38" s="396"/>
      <c r="D38" s="232"/>
      <c r="E38" s="233"/>
      <c r="F38" s="400"/>
      <c r="G38" s="401"/>
      <c r="H38" s="244"/>
      <c r="I38" s="245"/>
      <c r="J38" s="245"/>
      <c r="K38" s="402"/>
      <c r="L38" s="247"/>
      <c r="M38" s="243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5"/>
      <c r="AA38" s="245"/>
      <c r="AB38" s="245"/>
      <c r="AC38" s="249"/>
      <c r="AD38" s="80"/>
      <c r="AE38" s="119"/>
      <c r="AF38" s="71">
        <f t="shared" si="0"/>
        <v>0</v>
      </c>
      <c r="AG38" s="7"/>
      <c r="AH38" s="326"/>
    </row>
    <row r="39" spans="1:34" ht="15.75" customHeight="1">
      <c r="A39" s="398"/>
      <c r="B39" s="246"/>
      <c r="C39" s="396"/>
      <c r="D39" s="232"/>
      <c r="E39" s="233"/>
      <c r="F39" s="400"/>
      <c r="G39" s="401"/>
      <c r="H39" s="244"/>
      <c r="I39" s="245"/>
      <c r="J39" s="245"/>
      <c r="K39" s="402"/>
      <c r="L39" s="247"/>
      <c r="M39" s="243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5"/>
      <c r="AA39" s="245"/>
      <c r="AB39" s="245"/>
      <c r="AC39" s="249"/>
      <c r="AD39" s="80"/>
      <c r="AE39" s="119"/>
      <c r="AF39" s="71">
        <f t="shared" si="0"/>
        <v>0</v>
      </c>
      <c r="AG39" s="7"/>
      <c r="AH39" s="326"/>
    </row>
    <row r="40" spans="1:34" ht="15.75" customHeight="1">
      <c r="A40" s="398"/>
      <c r="B40" s="246"/>
      <c r="C40" s="396"/>
      <c r="D40" s="232"/>
      <c r="E40" s="233"/>
      <c r="F40" s="400"/>
      <c r="G40" s="401"/>
      <c r="H40" s="244"/>
      <c r="I40" s="245"/>
      <c r="J40" s="245"/>
      <c r="K40" s="402"/>
      <c r="L40" s="247"/>
      <c r="M40" s="243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5"/>
      <c r="AA40" s="245"/>
      <c r="AB40" s="245"/>
      <c r="AC40" s="249"/>
      <c r="AD40" s="80"/>
      <c r="AE40" s="119"/>
      <c r="AF40" s="71">
        <f t="shared" si="0"/>
        <v>0</v>
      </c>
      <c r="AG40" s="7"/>
      <c r="AH40" s="67"/>
    </row>
    <row r="41" spans="1:34" ht="15.75" customHeight="1">
      <c r="A41" s="398"/>
      <c r="B41" s="246"/>
      <c r="C41" s="396"/>
      <c r="D41" s="232"/>
      <c r="E41" s="233"/>
      <c r="F41" s="400"/>
      <c r="G41" s="401"/>
      <c r="H41" s="244"/>
      <c r="I41" s="245"/>
      <c r="J41" s="245"/>
      <c r="K41" s="402"/>
      <c r="L41" s="247"/>
      <c r="M41" s="243"/>
      <c r="N41" s="245"/>
      <c r="O41" s="248"/>
      <c r="P41" s="245"/>
      <c r="Q41" s="248"/>
      <c r="R41" s="248"/>
      <c r="S41" s="245"/>
      <c r="T41" s="248"/>
      <c r="U41" s="248"/>
      <c r="V41" s="248"/>
      <c r="W41" s="245"/>
      <c r="X41" s="248"/>
      <c r="Y41" s="246"/>
      <c r="Z41" s="245"/>
      <c r="AA41" s="246"/>
      <c r="AB41" s="245"/>
      <c r="AC41" s="249"/>
      <c r="AD41" s="80"/>
      <c r="AE41" s="119"/>
      <c r="AF41" s="71">
        <f t="shared" si="0"/>
        <v>0</v>
      </c>
      <c r="AG41" s="7"/>
      <c r="AH41" s="67"/>
    </row>
    <row r="42" spans="1:34" ht="15.75" customHeight="1">
      <c r="A42" s="403"/>
      <c r="B42" s="404"/>
      <c r="C42" s="405"/>
      <c r="D42" s="406"/>
      <c r="E42" s="407"/>
      <c r="F42" s="408"/>
      <c r="G42" s="409"/>
      <c r="H42" s="410"/>
      <c r="I42" s="411"/>
      <c r="J42" s="411"/>
      <c r="K42" s="412"/>
      <c r="L42" s="413"/>
      <c r="M42" s="414"/>
      <c r="N42" s="411"/>
      <c r="O42" s="415"/>
      <c r="P42" s="411"/>
      <c r="Q42" s="415"/>
      <c r="R42" s="415"/>
      <c r="S42" s="411"/>
      <c r="T42" s="415"/>
      <c r="U42" s="415"/>
      <c r="V42" s="415"/>
      <c r="W42" s="411"/>
      <c r="X42" s="415"/>
      <c r="Y42" s="404"/>
      <c r="Z42" s="411"/>
      <c r="AA42" s="404"/>
      <c r="AB42" s="411"/>
      <c r="AC42" s="416"/>
      <c r="AD42" s="417"/>
      <c r="AE42" s="119"/>
      <c r="AF42" s="71">
        <f t="shared" si="0"/>
        <v>0</v>
      </c>
      <c r="AG42" s="7"/>
      <c r="AH42" s="67"/>
    </row>
    <row r="43" spans="1:34" ht="15.75" customHeight="1">
      <c r="A43" s="271">
        <v>43190</v>
      </c>
      <c r="B43" s="136" t="s">
        <v>206</v>
      </c>
      <c r="C43" s="418"/>
      <c r="D43" s="138"/>
      <c r="E43" s="273"/>
      <c r="F43" s="138"/>
      <c r="G43" s="141">
        <f t="shared" ref="G43:AD43" si="1">SUM(G5:G42)</f>
        <v>73315.520000000004</v>
      </c>
      <c r="H43" s="274">
        <f t="shared" si="1"/>
        <v>45405</v>
      </c>
      <c r="I43" s="419">
        <f t="shared" si="1"/>
        <v>0</v>
      </c>
      <c r="J43" s="143">
        <f t="shared" si="1"/>
        <v>5589.8</v>
      </c>
      <c r="K43" s="420">
        <f t="shared" si="1"/>
        <v>2166.67</v>
      </c>
      <c r="L43" s="142">
        <f t="shared" si="1"/>
        <v>50719.679999999993</v>
      </c>
      <c r="M43" s="141">
        <f t="shared" si="1"/>
        <v>17165.59</v>
      </c>
      <c r="N43" s="143">
        <f t="shared" si="1"/>
        <v>5051.2299999999996</v>
      </c>
      <c r="O43" s="419">
        <f t="shared" si="1"/>
        <v>13997.79</v>
      </c>
      <c r="P43" s="143">
        <f t="shared" si="1"/>
        <v>369.17</v>
      </c>
      <c r="Q43" s="143">
        <f t="shared" si="1"/>
        <v>72</v>
      </c>
      <c r="R43" s="419">
        <f t="shared" si="1"/>
        <v>590</v>
      </c>
      <c r="S43" s="143">
        <f t="shared" si="1"/>
        <v>1294.97</v>
      </c>
      <c r="T43" s="143">
        <f t="shared" si="1"/>
        <v>1061.74</v>
      </c>
      <c r="U43" s="143">
        <f t="shared" si="1"/>
        <v>347</v>
      </c>
      <c r="V43" s="419">
        <f t="shared" si="1"/>
        <v>816.29000000000008</v>
      </c>
      <c r="W43" s="143">
        <f t="shared" si="1"/>
        <v>3000</v>
      </c>
      <c r="X43" s="419">
        <f t="shared" si="1"/>
        <v>0</v>
      </c>
      <c r="Y43" s="143">
        <f t="shared" si="1"/>
        <v>827.86</v>
      </c>
      <c r="Z43" s="419">
        <f t="shared" si="1"/>
        <v>1332.15</v>
      </c>
      <c r="AA43" s="143">
        <f t="shared" si="1"/>
        <v>177.6</v>
      </c>
      <c r="AB43" s="419">
        <f t="shared" si="1"/>
        <v>870</v>
      </c>
      <c r="AC43" s="421">
        <f t="shared" si="1"/>
        <v>0</v>
      </c>
      <c r="AD43" s="147">
        <f t="shared" si="1"/>
        <v>3746.2900000000004</v>
      </c>
      <c r="AE43" s="147"/>
      <c r="AF43" s="71">
        <f t="shared" si="0"/>
        <v>0</v>
      </c>
      <c r="AG43" s="7"/>
      <c r="AH43" s="143">
        <f>SUM(AH5:AH42)</f>
        <v>5593.67</v>
      </c>
    </row>
    <row r="44" spans="1:34" ht="15.75" customHeight="1">
      <c r="A44" s="422">
        <v>43190</v>
      </c>
      <c r="B44" s="42" t="s">
        <v>207</v>
      </c>
      <c r="C44" s="423"/>
      <c r="D44" s="148"/>
      <c r="E44" s="424"/>
      <c r="F44" s="148"/>
      <c r="G44" s="151">
        <f t="shared" ref="G44:AB44" si="2">SUM(G6:G42)</f>
        <v>0</v>
      </c>
      <c r="H44" s="425">
        <f t="shared" si="2"/>
        <v>0</v>
      </c>
      <c r="I44" s="426">
        <f t="shared" si="2"/>
        <v>0</v>
      </c>
      <c r="J44" s="426">
        <f t="shared" si="2"/>
        <v>80.8</v>
      </c>
      <c r="K44" s="427">
        <f t="shared" si="2"/>
        <v>1179.97</v>
      </c>
      <c r="L44" s="428">
        <f t="shared" si="2"/>
        <v>7951.9500000000007</v>
      </c>
      <c r="M44" s="425">
        <f t="shared" si="2"/>
        <v>5043.8999999999996</v>
      </c>
      <c r="N44" s="426">
        <f t="shared" si="2"/>
        <v>291.40999999999997</v>
      </c>
      <c r="O44" s="426">
        <f t="shared" si="2"/>
        <v>245</v>
      </c>
      <c r="P44" s="426">
        <f t="shared" si="2"/>
        <v>109.17</v>
      </c>
      <c r="Q44" s="426">
        <f t="shared" si="2"/>
        <v>18</v>
      </c>
      <c r="R44" s="426">
        <f t="shared" si="2"/>
        <v>0</v>
      </c>
      <c r="S44" s="426">
        <f t="shared" si="2"/>
        <v>0</v>
      </c>
      <c r="T44" s="426">
        <f t="shared" si="2"/>
        <v>0</v>
      </c>
      <c r="U44" s="426">
        <f t="shared" si="2"/>
        <v>65</v>
      </c>
      <c r="V44" s="426">
        <f t="shared" si="2"/>
        <v>0</v>
      </c>
      <c r="W44" s="426">
        <f t="shared" si="2"/>
        <v>0</v>
      </c>
      <c r="X44" s="426">
        <f t="shared" si="2"/>
        <v>0</v>
      </c>
      <c r="Y44" s="426">
        <f t="shared" si="2"/>
        <v>77.86</v>
      </c>
      <c r="Z44" s="426">
        <f t="shared" si="2"/>
        <v>947</v>
      </c>
      <c r="AA44" s="426">
        <f t="shared" si="2"/>
        <v>0</v>
      </c>
      <c r="AB44" s="426">
        <f t="shared" si="2"/>
        <v>870</v>
      </c>
      <c r="AC44" s="429"/>
      <c r="AD44" s="430">
        <f>SUM(AD6:AD42)</f>
        <v>284.60999999999996</v>
      </c>
      <c r="AE44" s="160"/>
      <c r="AF44" s="71">
        <f t="shared" si="0"/>
        <v>0</v>
      </c>
      <c r="AG44" s="7"/>
      <c r="AH44" s="157">
        <f>SUM(AH6:AH42)</f>
        <v>1115</v>
      </c>
    </row>
    <row r="45" spans="1:34" ht="15.75" customHeight="1">
      <c r="A45" s="286">
        <v>43190</v>
      </c>
      <c r="B45" s="162" t="s">
        <v>208</v>
      </c>
      <c r="C45" s="431"/>
      <c r="D45" s="164" t="s">
        <v>93</v>
      </c>
      <c r="E45" s="288"/>
      <c r="F45" s="164"/>
      <c r="G45" s="167">
        <f t="shared" ref="G45:AD45" si="3">+G5+G44</f>
        <v>73315.520000000004</v>
      </c>
      <c r="H45" s="167">
        <f t="shared" si="3"/>
        <v>45405</v>
      </c>
      <c r="I45" s="169">
        <f t="shared" si="3"/>
        <v>0</v>
      </c>
      <c r="J45" s="169">
        <f t="shared" si="3"/>
        <v>5589.8</v>
      </c>
      <c r="K45" s="432">
        <f t="shared" si="3"/>
        <v>2166.67</v>
      </c>
      <c r="L45" s="170">
        <f t="shared" si="3"/>
        <v>50719.679999999993</v>
      </c>
      <c r="M45" s="167">
        <f t="shared" si="3"/>
        <v>17165.59</v>
      </c>
      <c r="N45" s="169">
        <f t="shared" si="3"/>
        <v>5051.2299999999996</v>
      </c>
      <c r="O45" s="169">
        <f t="shared" si="3"/>
        <v>13997.79</v>
      </c>
      <c r="P45" s="169">
        <f t="shared" si="3"/>
        <v>369.17</v>
      </c>
      <c r="Q45" s="169">
        <f t="shared" si="3"/>
        <v>72</v>
      </c>
      <c r="R45" s="169">
        <f t="shared" si="3"/>
        <v>590</v>
      </c>
      <c r="S45" s="169">
        <f t="shared" si="3"/>
        <v>1294.97</v>
      </c>
      <c r="T45" s="169">
        <f t="shared" si="3"/>
        <v>1061.74</v>
      </c>
      <c r="U45" s="169">
        <f t="shared" si="3"/>
        <v>347</v>
      </c>
      <c r="V45" s="169">
        <f t="shared" si="3"/>
        <v>816.29000000000008</v>
      </c>
      <c r="W45" s="169">
        <f t="shared" si="3"/>
        <v>3000</v>
      </c>
      <c r="X45" s="169">
        <f t="shared" si="3"/>
        <v>0</v>
      </c>
      <c r="Y45" s="169">
        <f t="shared" si="3"/>
        <v>827.86</v>
      </c>
      <c r="Z45" s="169">
        <f t="shared" si="3"/>
        <v>1332.15</v>
      </c>
      <c r="AA45" s="169">
        <f t="shared" si="3"/>
        <v>177.6</v>
      </c>
      <c r="AB45" s="169">
        <f t="shared" si="3"/>
        <v>870</v>
      </c>
      <c r="AC45" s="171">
        <f t="shared" si="3"/>
        <v>0</v>
      </c>
      <c r="AD45" s="172">
        <f t="shared" si="3"/>
        <v>3746.2900000000004</v>
      </c>
      <c r="AE45" s="172"/>
      <c r="AF45" s="71">
        <f t="shared" si="0"/>
        <v>0</v>
      </c>
      <c r="AG45" s="7"/>
      <c r="AH45" s="169">
        <f>+AH5+AH44</f>
        <v>5593.67</v>
      </c>
    </row>
    <row r="46" spans="1:34" ht="15.75" customHeight="1">
      <c r="A46" s="290"/>
      <c r="B46" s="183"/>
      <c r="C46" s="433"/>
      <c r="D46" s="185"/>
      <c r="E46" s="183"/>
      <c r="F46" s="185"/>
      <c r="G46" s="183">
        <f t="shared" ref="G46:S46" si="4">+G43-G45</f>
        <v>0</v>
      </c>
      <c r="H46" s="183">
        <f t="shared" si="4"/>
        <v>0</v>
      </c>
      <c r="I46" s="183">
        <f t="shared" si="4"/>
        <v>0</v>
      </c>
      <c r="J46" s="183">
        <f t="shared" si="4"/>
        <v>0</v>
      </c>
      <c r="K46" s="183">
        <f t="shared" si="4"/>
        <v>0</v>
      </c>
      <c r="L46" s="183">
        <f t="shared" si="4"/>
        <v>0</v>
      </c>
      <c r="M46" s="183">
        <f t="shared" si="4"/>
        <v>0</v>
      </c>
      <c r="N46" s="183">
        <f t="shared" si="4"/>
        <v>0</v>
      </c>
      <c r="O46" s="183">
        <f t="shared" si="4"/>
        <v>0</v>
      </c>
      <c r="P46" s="183">
        <f t="shared" si="4"/>
        <v>0</v>
      </c>
      <c r="Q46" s="183">
        <f t="shared" si="4"/>
        <v>0</v>
      </c>
      <c r="R46" s="183">
        <f t="shared" si="4"/>
        <v>0</v>
      </c>
      <c r="S46" s="183">
        <f t="shared" si="4"/>
        <v>0</v>
      </c>
      <c r="T46" s="183"/>
      <c r="U46" s="183"/>
      <c r="V46" s="183">
        <f t="shared" ref="V46:AD46" si="5">+V43-V45</f>
        <v>0</v>
      </c>
      <c r="W46" s="183">
        <f t="shared" si="5"/>
        <v>0</v>
      </c>
      <c r="X46" s="183">
        <f t="shared" si="5"/>
        <v>0</v>
      </c>
      <c r="Y46" s="183">
        <f t="shared" si="5"/>
        <v>0</v>
      </c>
      <c r="Z46" s="183">
        <f t="shared" si="5"/>
        <v>0</v>
      </c>
      <c r="AA46" s="183">
        <f t="shared" si="5"/>
        <v>0</v>
      </c>
      <c r="AB46" s="183">
        <f t="shared" si="5"/>
        <v>0</v>
      </c>
      <c r="AC46" s="183">
        <f t="shared" si="5"/>
        <v>0</v>
      </c>
      <c r="AD46" s="183">
        <f t="shared" si="5"/>
        <v>0</v>
      </c>
      <c r="AE46" s="7"/>
      <c r="AF46" s="7"/>
      <c r="AG46" s="7"/>
      <c r="AH46" s="7"/>
    </row>
    <row r="47" spans="1:34" ht="15.75" customHeight="1">
      <c r="A47" s="210"/>
      <c r="B47" s="180"/>
      <c r="C47" s="434"/>
      <c r="D47" s="296"/>
      <c r="E47" s="311"/>
      <c r="F47" s="296"/>
      <c r="G47" s="183" t="s">
        <v>132</v>
      </c>
      <c r="H47" s="183">
        <f>SUM(H45:K45)</f>
        <v>53161.47</v>
      </c>
      <c r="I47" s="183"/>
      <c r="J47" s="183"/>
      <c r="K47" s="183"/>
      <c r="L47" s="183" t="s">
        <v>183</v>
      </c>
      <c r="M47" s="183">
        <f>SUM(M45:AD45)</f>
        <v>50719.68</v>
      </c>
      <c r="N47" s="186" t="s">
        <v>209</v>
      </c>
      <c r="O47" s="183">
        <f>M47-H47</f>
        <v>-2441.7900000000009</v>
      </c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7"/>
      <c r="AF47" s="180"/>
      <c r="AG47" s="180"/>
      <c r="AH47" s="180"/>
    </row>
    <row r="48" spans="1:34" ht="15.75" customHeight="1">
      <c r="A48" s="290"/>
      <c r="B48" s="190"/>
      <c r="C48" s="435"/>
      <c r="D48" s="185"/>
      <c r="E48" s="183"/>
      <c r="F48" s="185"/>
      <c r="G48" s="183"/>
      <c r="H48" s="71"/>
      <c r="I48" s="71"/>
      <c r="J48" s="71"/>
      <c r="K48" s="71"/>
      <c r="L48" s="183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"/>
      <c r="AF48" s="7"/>
      <c r="AG48" s="7"/>
      <c r="AH48" s="7"/>
    </row>
    <row r="49" spans="1:34" ht="15.75" customHeight="1">
      <c r="A49" s="290"/>
      <c r="B49" s="183" t="s">
        <v>210</v>
      </c>
      <c r="C49" s="435"/>
      <c r="D49" s="185"/>
      <c r="E49" s="183"/>
      <c r="F49" s="185"/>
      <c r="G49" s="183">
        <f>'Apr - Jun 2022'!G53</f>
        <v>34928.769999999997</v>
      </c>
      <c r="H49" s="71"/>
      <c r="I49" s="71" t="s">
        <v>211</v>
      </c>
      <c r="J49" s="199"/>
      <c r="K49" s="71"/>
      <c r="L49" s="71">
        <v>37370.559999999998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"/>
      <c r="AF49" s="7"/>
      <c r="AG49" s="7"/>
      <c r="AH49" s="7"/>
    </row>
    <row r="50" spans="1:34" ht="15.75" customHeight="1">
      <c r="A50" s="290"/>
      <c r="B50" s="190" t="s">
        <v>212</v>
      </c>
      <c r="C50" s="435"/>
      <c r="D50" s="185"/>
      <c r="E50" s="183"/>
      <c r="F50" s="185"/>
      <c r="G50" s="436">
        <f>H47</f>
        <v>53161.47</v>
      </c>
      <c r="H50" s="71"/>
      <c r="I50" s="305" t="s">
        <v>99</v>
      </c>
      <c r="J50" s="199"/>
      <c r="K50" s="71"/>
      <c r="L50" s="437">
        <v>0</v>
      </c>
      <c r="M50" s="71"/>
      <c r="N50" s="71"/>
      <c r="O50" s="71"/>
      <c r="P50" s="71"/>
      <c r="Q50" s="71"/>
      <c r="R50" s="71">
        <f>L43-M47</f>
        <v>0</v>
      </c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"/>
      <c r="AF50" s="7"/>
      <c r="AG50" s="7"/>
      <c r="AH50" s="7"/>
    </row>
    <row r="51" spans="1:34" ht="15.75" customHeight="1">
      <c r="A51" s="209"/>
      <c r="B51" s="190"/>
      <c r="C51" s="435"/>
      <c r="D51" s="199"/>
      <c r="E51" s="71"/>
      <c r="F51" s="199"/>
      <c r="G51" s="311">
        <f>SUM(G49:G50)</f>
        <v>88090.239999999991</v>
      </c>
      <c r="H51" s="71"/>
      <c r="I51" s="211"/>
      <c r="J51" s="199"/>
      <c r="K51" s="71"/>
      <c r="L51" s="311">
        <f>SUM(L49:L50)</f>
        <v>37370.559999999998</v>
      </c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"/>
      <c r="AF51" s="7"/>
      <c r="AG51" s="7"/>
      <c r="AH51" s="7"/>
    </row>
    <row r="52" spans="1:34" ht="15.75" customHeight="1">
      <c r="A52" s="209"/>
      <c r="B52" s="190" t="s">
        <v>213</v>
      </c>
      <c r="C52" s="435"/>
      <c r="D52" s="199"/>
      <c r="E52" s="71"/>
      <c r="F52" s="199"/>
      <c r="G52" s="71">
        <f>M47</f>
        <v>50719.68</v>
      </c>
      <c r="H52" s="71"/>
      <c r="I52" s="71" t="s">
        <v>101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"/>
      <c r="AF52" s="7"/>
      <c r="AG52" s="7"/>
      <c r="AH52" s="7"/>
    </row>
    <row r="53" spans="1:34" ht="15.75" customHeight="1">
      <c r="A53" s="209"/>
      <c r="B53" s="183" t="s">
        <v>214</v>
      </c>
      <c r="C53" s="435"/>
      <c r="D53" s="199"/>
      <c r="E53" s="71"/>
      <c r="F53" s="199"/>
      <c r="G53" s="438">
        <f>G51-G52</f>
        <v>37370.55999999999</v>
      </c>
      <c r="H53" s="71"/>
      <c r="I53" s="71"/>
      <c r="J53" s="71"/>
      <c r="K53" s="71"/>
      <c r="L53" s="438">
        <f>L51-L52</f>
        <v>37370.559999999998</v>
      </c>
      <c r="M53" s="311" t="s">
        <v>215</v>
      </c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"/>
      <c r="AF53" s="7"/>
      <c r="AG53" s="7"/>
      <c r="AH53" s="7"/>
    </row>
    <row r="54" spans="1:34" ht="15.75" customHeight="1">
      <c r="A54" s="209"/>
      <c r="B54" s="190"/>
      <c r="C54" s="435"/>
      <c r="D54" s="199"/>
      <c r="E54" s="71"/>
      <c r="F54" s="199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"/>
      <c r="AF54" s="7"/>
      <c r="AG54" s="7"/>
      <c r="AH54" s="7"/>
    </row>
    <row r="55" spans="1:34" ht="15.75" customHeight="1">
      <c r="A55" s="209"/>
      <c r="B55" s="71"/>
      <c r="C55" s="372"/>
      <c r="D55" s="199"/>
      <c r="E55" s="71"/>
      <c r="F55" s="199"/>
      <c r="G55" s="71"/>
      <c r="H55" s="71"/>
      <c r="I55" s="71"/>
      <c r="J55" s="71"/>
      <c r="K55" s="71"/>
      <c r="L55" s="311">
        <f>L53-G53</f>
        <v>0</v>
      </c>
      <c r="M55" s="71" t="s">
        <v>105</v>
      </c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"/>
      <c r="AF55" s="7"/>
      <c r="AG55" s="7"/>
      <c r="AH55" s="7"/>
    </row>
    <row r="56" spans="1:34" ht="15.75" customHeight="1">
      <c r="A56" s="209"/>
      <c r="B56" s="71"/>
      <c r="C56" s="372"/>
      <c r="D56" s="199"/>
      <c r="E56" s="71"/>
      <c r="F56" s="199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"/>
      <c r="AF56" s="7"/>
      <c r="AG56" s="7"/>
      <c r="AH56" s="7"/>
    </row>
    <row r="57" spans="1:34" ht="15.75" customHeight="1">
      <c r="A57" s="209"/>
      <c r="B57" s="71"/>
      <c r="C57" s="372"/>
      <c r="D57" s="199"/>
      <c r="E57" s="71"/>
      <c r="F57" s="19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"/>
      <c r="AF57" s="7"/>
      <c r="AG57" s="7"/>
      <c r="AH57" s="7"/>
    </row>
    <row r="58" spans="1:34" ht="15.75" customHeight="1">
      <c r="A58" s="209"/>
      <c r="B58" s="71"/>
      <c r="C58" s="372"/>
      <c r="D58" s="199"/>
      <c r="E58" s="71"/>
      <c r="F58" s="199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"/>
      <c r="AF58" s="7"/>
      <c r="AG58" s="7"/>
      <c r="AH58" s="7"/>
    </row>
    <row r="59" spans="1:34" ht="15.75" customHeight="1">
      <c r="A59" s="209"/>
      <c r="B59" s="71"/>
      <c r="C59" s="372"/>
      <c r="D59" s="199"/>
      <c r="E59" s="71"/>
      <c r="F59" s="199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"/>
      <c r="AF59" s="7"/>
      <c r="AG59" s="7"/>
      <c r="AH59" s="7"/>
    </row>
    <row r="60" spans="1:34" ht="15.75" customHeight="1">
      <c r="A60" s="209"/>
      <c r="B60" s="71"/>
      <c r="C60" s="372"/>
      <c r="D60" s="199"/>
      <c r="E60" s="71"/>
      <c r="F60" s="199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"/>
      <c r="AF60" s="7"/>
      <c r="AG60" s="7"/>
      <c r="AH60" s="7"/>
    </row>
    <row r="61" spans="1:34" ht="15.75" customHeight="1">
      <c r="A61" s="209"/>
      <c r="B61" s="71"/>
      <c r="C61" s="372"/>
      <c r="D61" s="199"/>
      <c r="E61" s="71"/>
      <c r="F61" s="199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"/>
      <c r="AF61" s="7"/>
      <c r="AG61" s="7"/>
      <c r="AH61" s="7"/>
    </row>
    <row r="62" spans="1:34" ht="15.75" customHeight="1">
      <c r="A62" s="209"/>
      <c r="B62" s="71"/>
      <c r="C62" s="372"/>
      <c r="D62" s="199"/>
      <c r="E62" s="71"/>
      <c r="F62" s="199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"/>
      <c r="AF62" s="7"/>
      <c r="AG62" s="7"/>
      <c r="AH62" s="7"/>
    </row>
    <row r="63" spans="1:34" ht="15.75" customHeight="1">
      <c r="A63" s="209"/>
      <c r="B63" s="71"/>
      <c r="C63" s="372"/>
      <c r="D63" s="199"/>
      <c r="E63" s="71"/>
      <c r="F63" s="199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"/>
      <c r="AF63" s="7"/>
      <c r="AG63" s="7"/>
      <c r="AH63" s="7"/>
    </row>
    <row r="64" spans="1:34" ht="15.75" customHeight="1">
      <c r="A64" s="209"/>
      <c r="B64" s="71"/>
      <c r="C64" s="372"/>
      <c r="D64" s="199"/>
      <c r="E64" s="71"/>
      <c r="F64" s="199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"/>
      <c r="AF64" s="7"/>
      <c r="AG64" s="7"/>
      <c r="AH64" s="7"/>
    </row>
    <row r="65" spans="1:34" ht="15.75" customHeight="1">
      <c r="A65" s="209"/>
      <c r="B65" s="71"/>
      <c r="C65" s="372"/>
      <c r="D65" s="199"/>
      <c r="E65" s="71"/>
      <c r="F65" s="19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"/>
      <c r="AF65" s="7"/>
      <c r="AG65" s="7"/>
      <c r="AH65" s="7"/>
    </row>
    <row r="66" spans="1:34" ht="15.75" customHeight="1">
      <c r="A66" s="209"/>
      <c r="B66" s="71"/>
      <c r="C66" s="372"/>
      <c r="D66" s="199"/>
      <c r="E66" s="71"/>
      <c r="F66" s="199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"/>
      <c r="AF66" s="7"/>
      <c r="AG66" s="7"/>
      <c r="AH66" s="7"/>
    </row>
    <row r="67" spans="1:34" ht="15.75" customHeight="1">
      <c r="A67" s="209"/>
      <c r="B67" s="71"/>
      <c r="C67" s="372"/>
      <c r="D67" s="199"/>
      <c r="E67" s="71"/>
      <c r="F67" s="19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"/>
      <c r="AF67" s="7"/>
      <c r="AG67" s="7"/>
      <c r="AH67" s="7"/>
    </row>
    <row r="68" spans="1:34" ht="15.75" customHeight="1">
      <c r="A68" s="209"/>
      <c r="B68" s="71"/>
      <c r="C68" s="372"/>
      <c r="D68" s="199"/>
      <c r="E68" s="71"/>
      <c r="F68" s="199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"/>
      <c r="AF68" s="7"/>
      <c r="AG68" s="7"/>
      <c r="AH68" s="7"/>
    </row>
    <row r="69" spans="1:34" ht="15.75" customHeight="1">
      <c r="A69" s="209"/>
      <c r="B69" s="71"/>
      <c r="C69" s="372"/>
      <c r="D69" s="199"/>
      <c r="E69" s="71"/>
      <c r="F69" s="199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"/>
      <c r="AF69" s="7"/>
      <c r="AG69" s="7"/>
      <c r="AH69" s="7"/>
    </row>
    <row r="70" spans="1:34" ht="15.75" customHeight="1">
      <c r="A70" s="209"/>
      <c r="B70" s="71"/>
      <c r="C70" s="372"/>
      <c r="D70" s="199"/>
      <c r="E70" s="71"/>
      <c r="F70" s="19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"/>
      <c r="AF70" s="7"/>
      <c r="AG70" s="7"/>
      <c r="AH70" s="7"/>
    </row>
    <row r="71" spans="1:34" ht="15.75" customHeight="1">
      <c r="A71" s="209"/>
      <c r="B71" s="71"/>
      <c r="C71" s="372"/>
      <c r="D71" s="199"/>
      <c r="E71" s="71"/>
      <c r="F71" s="199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"/>
      <c r="AF71" s="7"/>
      <c r="AG71" s="7"/>
      <c r="AH71" s="7"/>
    </row>
    <row r="72" spans="1:34" ht="15.75" customHeight="1">
      <c r="A72" s="209"/>
      <c r="B72" s="71"/>
      <c r="C72" s="372"/>
      <c r="D72" s="199"/>
      <c r="E72" s="71"/>
      <c r="F72" s="199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"/>
      <c r="AF72" s="7"/>
      <c r="AG72" s="7"/>
      <c r="AH72" s="7"/>
    </row>
    <row r="73" spans="1:34" ht="15.75" customHeight="1">
      <c r="A73" s="209"/>
      <c r="B73" s="71"/>
      <c r="C73" s="372"/>
      <c r="D73" s="199"/>
      <c r="E73" s="71"/>
      <c r="F73" s="199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"/>
      <c r="AF73" s="7"/>
      <c r="AG73" s="7"/>
      <c r="AH73" s="7"/>
    </row>
    <row r="74" spans="1:34" ht="15.75" customHeight="1">
      <c r="A74" s="209"/>
      <c r="B74" s="71"/>
      <c r="C74" s="372"/>
      <c r="D74" s="199"/>
      <c r="E74" s="71"/>
      <c r="F74" s="199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"/>
      <c r="AF74" s="7"/>
      <c r="AG74" s="7"/>
      <c r="AH74" s="7"/>
    </row>
    <row r="75" spans="1:34" ht="15.75" customHeight="1">
      <c r="A75" s="209"/>
      <c r="B75" s="71"/>
      <c r="C75" s="372"/>
      <c r="D75" s="199"/>
      <c r="E75" s="71"/>
      <c r="F75" s="199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"/>
      <c r="AF75" s="7"/>
      <c r="AG75" s="7"/>
      <c r="AH75" s="7"/>
    </row>
    <row r="76" spans="1:34" ht="15.75" customHeight="1">
      <c r="A76" s="209"/>
      <c r="B76" s="71"/>
      <c r="C76" s="372"/>
      <c r="D76" s="199"/>
      <c r="E76" s="71"/>
      <c r="F76" s="199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"/>
      <c r="AF76" s="7"/>
      <c r="AG76" s="7"/>
      <c r="AH76" s="7"/>
    </row>
    <row r="77" spans="1:34" ht="15.75" customHeight="1">
      <c r="A77" s="209"/>
      <c r="B77" s="71"/>
      <c r="C77" s="372"/>
      <c r="D77" s="199"/>
      <c r="E77" s="71"/>
      <c r="F77" s="199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"/>
      <c r="AF77" s="7"/>
      <c r="AG77" s="7"/>
      <c r="AH77" s="7"/>
    </row>
    <row r="78" spans="1:34" ht="15.75" customHeight="1">
      <c r="A78" s="209"/>
      <c r="B78" s="71"/>
      <c r="C78" s="372"/>
      <c r="D78" s="199"/>
      <c r="E78" s="71"/>
      <c r="F78" s="199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"/>
      <c r="AF78" s="7"/>
      <c r="AG78" s="7"/>
      <c r="AH78" s="7"/>
    </row>
    <row r="79" spans="1:34" ht="15.75" customHeight="1">
      <c r="A79" s="209"/>
      <c r="B79" s="71"/>
      <c r="C79" s="372"/>
      <c r="D79" s="199"/>
      <c r="E79" s="71"/>
      <c r="F79" s="199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"/>
      <c r="AF79" s="7"/>
      <c r="AG79" s="7"/>
      <c r="AH79" s="7"/>
    </row>
    <row r="80" spans="1:34" ht="15.75" customHeight="1">
      <c r="A80" s="209"/>
      <c r="B80" s="71"/>
      <c r="C80" s="372"/>
      <c r="D80" s="199"/>
      <c r="E80" s="71"/>
      <c r="F80" s="199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"/>
      <c r="AF80" s="7"/>
      <c r="AG80" s="7"/>
      <c r="AH80" s="7"/>
    </row>
    <row r="81" spans="1:34" ht="15.75" customHeight="1">
      <c r="A81" s="209"/>
      <c r="B81" s="71"/>
      <c r="C81" s="372"/>
      <c r="D81" s="199"/>
      <c r="E81" s="71"/>
      <c r="F81" s="19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"/>
      <c r="AF81" s="7"/>
      <c r="AG81" s="7"/>
      <c r="AH81" s="7"/>
    </row>
    <row r="82" spans="1:34" ht="15.75" customHeight="1">
      <c r="A82" s="209"/>
      <c r="B82" s="71"/>
      <c r="C82" s="372"/>
      <c r="D82" s="199"/>
      <c r="E82" s="71"/>
      <c r="F82" s="199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"/>
      <c r="AF82" s="7"/>
      <c r="AG82" s="7"/>
      <c r="AH82" s="7"/>
    </row>
    <row r="83" spans="1:34" ht="15.75" customHeight="1">
      <c r="A83" s="209"/>
      <c r="B83" s="71"/>
      <c r="C83" s="372"/>
      <c r="D83" s="199"/>
      <c r="E83" s="71"/>
      <c r="F83" s="199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"/>
      <c r="AF83" s="7"/>
      <c r="AG83" s="7"/>
      <c r="AH83" s="7"/>
    </row>
    <row r="84" spans="1:34" ht="15.75" customHeight="1">
      <c r="A84" s="209"/>
      <c r="B84" s="71"/>
      <c r="C84" s="372"/>
      <c r="D84" s="199"/>
      <c r="E84" s="71"/>
      <c r="F84" s="199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"/>
      <c r="AF84" s="7"/>
      <c r="AG84" s="7"/>
      <c r="AH84" s="7"/>
    </row>
    <row r="85" spans="1:34" ht="15.75" customHeight="1">
      <c r="A85" s="209"/>
      <c r="B85" s="71"/>
      <c r="C85" s="372"/>
      <c r="D85" s="199"/>
      <c r="E85" s="71"/>
      <c r="F85" s="199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"/>
      <c r="AF85" s="7"/>
      <c r="AG85" s="7"/>
      <c r="AH85" s="7"/>
    </row>
    <row r="86" spans="1:34" ht="15.75" customHeight="1">
      <c r="A86" s="209"/>
      <c r="B86" s="71"/>
      <c r="C86" s="372"/>
      <c r="D86" s="199"/>
      <c r="E86" s="71"/>
      <c r="F86" s="199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"/>
      <c r="AF86" s="7"/>
      <c r="AG86" s="7"/>
      <c r="AH86" s="7"/>
    </row>
    <row r="87" spans="1:34" ht="15.75" customHeight="1">
      <c r="A87" s="209"/>
      <c r="B87" s="71"/>
      <c r="C87" s="372"/>
      <c r="D87" s="199"/>
      <c r="E87" s="71"/>
      <c r="F87" s="199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"/>
      <c r="AF87" s="7"/>
      <c r="AG87" s="7"/>
      <c r="AH87" s="7"/>
    </row>
    <row r="88" spans="1:34" ht="15.75" customHeight="1">
      <c r="A88" s="209"/>
      <c r="B88" s="71"/>
      <c r="C88" s="372"/>
      <c r="D88" s="199"/>
      <c r="E88" s="71"/>
      <c r="F88" s="199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"/>
      <c r="AF88" s="7"/>
      <c r="AG88" s="7"/>
      <c r="AH88" s="7"/>
    </row>
    <row r="89" spans="1:34" ht="15.75" customHeight="1">
      <c r="A89" s="209"/>
      <c r="B89" s="71"/>
      <c r="C89" s="372"/>
      <c r="D89" s="199"/>
      <c r="E89" s="71"/>
      <c r="F89" s="199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"/>
      <c r="AF89" s="7"/>
      <c r="AG89" s="7"/>
      <c r="AH89" s="7"/>
    </row>
    <row r="90" spans="1:34" ht="15.75" customHeight="1">
      <c r="A90" s="209"/>
      <c r="B90" s="71"/>
      <c r="C90" s="372"/>
      <c r="D90" s="199"/>
      <c r="E90" s="71"/>
      <c r="F90" s="199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"/>
      <c r="AF90" s="7"/>
      <c r="AG90" s="7"/>
      <c r="AH90" s="7"/>
    </row>
    <row r="91" spans="1:34" ht="15.75" customHeight="1">
      <c r="A91" s="209"/>
      <c r="B91" s="71"/>
      <c r="C91" s="372"/>
      <c r="D91" s="199"/>
      <c r="E91" s="71"/>
      <c r="F91" s="199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"/>
      <c r="AF91" s="7"/>
      <c r="AG91" s="7"/>
      <c r="AH91" s="7"/>
    </row>
    <row r="92" spans="1:34" ht="15.75" customHeight="1">
      <c r="A92" s="209"/>
      <c r="B92" s="71"/>
      <c r="C92" s="372"/>
      <c r="D92" s="199"/>
      <c r="E92" s="71"/>
      <c r="F92" s="199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"/>
      <c r="AF92" s="7"/>
      <c r="AG92" s="7"/>
      <c r="AH92" s="7"/>
    </row>
    <row r="93" spans="1:34" ht="15.75" customHeight="1">
      <c r="A93" s="209"/>
      <c r="B93" s="71"/>
      <c r="C93" s="372"/>
      <c r="D93" s="199"/>
      <c r="E93" s="71"/>
      <c r="F93" s="199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"/>
      <c r="AF93" s="7"/>
      <c r="AG93" s="7"/>
      <c r="AH93" s="7"/>
    </row>
    <row r="94" spans="1:34" ht="15.75" customHeight="1">
      <c r="A94" s="209"/>
      <c r="B94" s="71"/>
      <c r="C94" s="372"/>
      <c r="D94" s="199"/>
      <c r="E94" s="71"/>
      <c r="F94" s="199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"/>
      <c r="AF94" s="7"/>
      <c r="AG94" s="7"/>
      <c r="AH94" s="7"/>
    </row>
    <row r="95" spans="1:34" ht="15.75" customHeight="1">
      <c r="A95" s="209"/>
      <c r="B95" s="71"/>
      <c r="C95" s="372"/>
      <c r="D95" s="199"/>
      <c r="E95" s="71"/>
      <c r="F95" s="199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"/>
      <c r="AF95" s="7"/>
      <c r="AG95" s="7"/>
      <c r="AH95" s="7"/>
    </row>
    <row r="96" spans="1:34" ht="15.75" customHeight="1">
      <c r="A96" s="209"/>
      <c r="B96" s="71"/>
      <c r="C96" s="372"/>
      <c r="D96" s="199"/>
      <c r="E96" s="71"/>
      <c r="F96" s="199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"/>
      <c r="AF96" s="7"/>
      <c r="AG96" s="7"/>
      <c r="AH96" s="7"/>
    </row>
    <row r="97" spans="1:34" ht="15.75" customHeight="1">
      <c r="A97" s="209"/>
      <c r="B97" s="71"/>
      <c r="C97" s="372"/>
      <c r="D97" s="199"/>
      <c r="E97" s="71"/>
      <c r="F97" s="199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"/>
      <c r="AF97" s="7"/>
      <c r="AG97" s="7"/>
      <c r="AH97" s="7"/>
    </row>
    <row r="98" spans="1:34" ht="15.75" customHeight="1">
      <c r="A98" s="209"/>
      <c r="B98" s="71"/>
      <c r="C98" s="372"/>
      <c r="D98" s="199"/>
      <c r="E98" s="71"/>
      <c r="F98" s="199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"/>
      <c r="AF98" s="7"/>
      <c r="AG98" s="7"/>
      <c r="AH98" s="7"/>
    </row>
    <row r="99" spans="1:34" ht="15.75" customHeight="1">
      <c r="A99" s="209"/>
      <c r="B99" s="71"/>
      <c r="C99" s="372"/>
      <c r="D99" s="199"/>
      <c r="E99" s="71"/>
      <c r="F99" s="199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"/>
      <c r="AF99" s="7"/>
      <c r="AG99" s="7"/>
      <c r="AH99" s="7"/>
    </row>
    <row r="100" spans="1:34" ht="15.75" customHeight="1">
      <c r="A100" s="209"/>
      <c r="B100" s="71"/>
      <c r="C100" s="372"/>
      <c r="D100" s="199"/>
      <c r="E100" s="71"/>
      <c r="F100" s="199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"/>
      <c r="AF100" s="7"/>
      <c r="AG100" s="7"/>
      <c r="AH100" s="7"/>
    </row>
    <row r="101" spans="1:34" ht="15.75" customHeight="1">
      <c r="A101" s="209"/>
      <c r="B101" s="71"/>
      <c r="C101" s="372"/>
      <c r="D101" s="199"/>
      <c r="E101" s="71"/>
      <c r="F101" s="199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"/>
      <c r="AF101" s="7"/>
      <c r="AG101" s="7"/>
      <c r="AH101" s="7"/>
    </row>
    <row r="102" spans="1:34" ht="15.75" customHeight="1">
      <c r="A102" s="209"/>
      <c r="B102" s="71"/>
      <c r="C102" s="372"/>
      <c r="D102" s="199"/>
      <c r="E102" s="71"/>
      <c r="F102" s="199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"/>
      <c r="AF102" s="7"/>
      <c r="AG102" s="7"/>
      <c r="AH102" s="7"/>
    </row>
    <row r="103" spans="1:34" ht="15.75" customHeight="1">
      <c r="A103" s="209"/>
      <c r="B103" s="71"/>
      <c r="C103" s="372"/>
      <c r="D103" s="199"/>
      <c r="E103" s="71"/>
      <c r="F103" s="199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"/>
      <c r="AF103" s="7"/>
      <c r="AG103" s="7"/>
      <c r="AH103" s="7"/>
    </row>
    <row r="104" spans="1:34" ht="15.75" customHeight="1">
      <c r="A104" s="209"/>
      <c r="B104" s="71"/>
      <c r="C104" s="372"/>
      <c r="D104" s="199"/>
      <c r="E104" s="71"/>
      <c r="F104" s="199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"/>
      <c r="AF104" s="7"/>
      <c r="AG104" s="7"/>
      <c r="AH104" s="7"/>
    </row>
    <row r="105" spans="1:34" ht="15.75" customHeight="1">
      <c r="A105" s="209"/>
      <c r="B105" s="71"/>
      <c r="C105" s="372"/>
      <c r="D105" s="199"/>
      <c r="E105" s="71"/>
      <c r="F105" s="19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"/>
      <c r="AF105" s="7"/>
      <c r="AG105" s="7"/>
      <c r="AH105" s="7"/>
    </row>
    <row r="106" spans="1:34" ht="15.75" customHeight="1">
      <c r="A106" s="209"/>
      <c r="B106" s="71"/>
      <c r="C106" s="372"/>
      <c r="D106" s="199"/>
      <c r="E106" s="71"/>
      <c r="F106" s="199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"/>
      <c r="AF106" s="7"/>
      <c r="AG106" s="7"/>
      <c r="AH106" s="7"/>
    </row>
    <row r="107" spans="1:34" ht="15.75" customHeight="1">
      <c r="A107" s="209"/>
      <c r="B107" s="71"/>
      <c r="C107" s="372"/>
      <c r="D107" s="199"/>
      <c r="E107" s="71"/>
      <c r="F107" s="199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"/>
      <c r="AF107" s="7"/>
      <c r="AG107" s="7"/>
      <c r="AH107" s="7"/>
    </row>
    <row r="108" spans="1:34" ht="15.75" customHeight="1">
      <c r="A108" s="209"/>
      <c r="B108" s="71"/>
      <c r="C108" s="372"/>
      <c r="D108" s="199"/>
      <c r="E108" s="71"/>
      <c r="F108" s="199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"/>
      <c r="AF108" s="7"/>
      <c r="AG108" s="7"/>
      <c r="AH108" s="7"/>
    </row>
    <row r="109" spans="1:34" ht="15.75" customHeight="1">
      <c r="A109" s="209"/>
      <c r="B109" s="71"/>
      <c r="C109" s="372"/>
      <c r="D109" s="199"/>
      <c r="E109" s="71"/>
      <c r="F109" s="199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"/>
      <c r="AF109" s="7"/>
      <c r="AG109" s="7"/>
      <c r="AH109" s="7"/>
    </row>
    <row r="110" spans="1:34" ht="15.75" customHeight="1">
      <c r="A110" s="209"/>
      <c r="B110" s="71"/>
      <c r="C110" s="372"/>
      <c r="D110" s="199"/>
      <c r="E110" s="71"/>
      <c r="F110" s="199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"/>
      <c r="AF110" s="7"/>
      <c r="AG110" s="7"/>
      <c r="AH110" s="7"/>
    </row>
    <row r="111" spans="1:34" ht="15.75" customHeight="1">
      <c r="A111" s="209"/>
      <c r="B111" s="71"/>
      <c r="C111" s="372"/>
      <c r="D111" s="199"/>
      <c r="E111" s="71"/>
      <c r="F111" s="199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"/>
      <c r="AF111" s="7"/>
      <c r="AG111" s="7"/>
      <c r="AH111" s="7"/>
    </row>
    <row r="112" spans="1:34" ht="15.75" customHeight="1">
      <c r="A112" s="209"/>
      <c r="B112" s="71"/>
      <c r="C112" s="372"/>
      <c r="D112" s="199"/>
      <c r="E112" s="71"/>
      <c r="F112" s="199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"/>
      <c r="AF112" s="7"/>
      <c r="AG112" s="7"/>
      <c r="AH112" s="7"/>
    </row>
    <row r="113" spans="1:34" ht="15.75" customHeight="1">
      <c r="A113" s="209"/>
      <c r="B113" s="71"/>
      <c r="C113" s="372"/>
      <c r="D113" s="199"/>
      <c r="E113" s="71"/>
      <c r="F113" s="199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"/>
      <c r="AF113" s="7"/>
      <c r="AG113" s="7"/>
      <c r="AH113" s="7"/>
    </row>
    <row r="114" spans="1:34" ht="15.75" customHeight="1">
      <c r="A114" s="209"/>
      <c r="B114" s="71"/>
      <c r="C114" s="372"/>
      <c r="D114" s="199"/>
      <c r="E114" s="71"/>
      <c r="F114" s="199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"/>
      <c r="AF114" s="7"/>
      <c r="AG114" s="7"/>
      <c r="AH114" s="7"/>
    </row>
    <row r="115" spans="1:34" ht="15.75" customHeight="1">
      <c r="A115" s="209"/>
      <c r="B115" s="71"/>
      <c r="C115" s="372"/>
      <c r="D115" s="199"/>
      <c r="E115" s="71"/>
      <c r="F115" s="199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"/>
      <c r="AF115" s="7"/>
      <c r="AG115" s="7"/>
      <c r="AH115" s="7"/>
    </row>
    <row r="116" spans="1:34" ht="15.75" customHeight="1">
      <c r="A116" s="209"/>
      <c r="B116" s="71"/>
      <c r="C116" s="372"/>
      <c r="D116" s="199"/>
      <c r="E116" s="71"/>
      <c r="F116" s="199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"/>
      <c r="AF116" s="7"/>
      <c r="AG116" s="7"/>
      <c r="AH116" s="7"/>
    </row>
    <row r="117" spans="1:34" ht="15.75" customHeight="1">
      <c r="A117" s="209"/>
      <c r="B117" s="71"/>
      <c r="C117" s="372"/>
      <c r="D117" s="199"/>
      <c r="E117" s="71"/>
      <c r="F117" s="199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"/>
      <c r="AF117" s="7"/>
      <c r="AG117" s="7"/>
      <c r="AH117" s="7"/>
    </row>
    <row r="118" spans="1:34" ht="15.75" customHeight="1">
      <c r="A118" s="209"/>
      <c r="B118" s="71"/>
      <c r="C118" s="372"/>
      <c r="D118" s="199"/>
      <c r="E118" s="71"/>
      <c r="F118" s="199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"/>
      <c r="AF118" s="7"/>
      <c r="AG118" s="7"/>
      <c r="AH118" s="7"/>
    </row>
    <row r="119" spans="1:34" ht="15.75" customHeight="1">
      <c r="A119" s="209"/>
      <c r="B119" s="71"/>
      <c r="C119" s="372"/>
      <c r="D119" s="199"/>
      <c r="E119" s="71"/>
      <c r="F119" s="199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"/>
      <c r="AF119" s="7"/>
      <c r="AG119" s="7"/>
      <c r="AH119" s="7"/>
    </row>
    <row r="120" spans="1:34" ht="15.75" customHeight="1">
      <c r="A120" s="209"/>
      <c r="B120" s="71"/>
      <c r="C120" s="372"/>
      <c r="D120" s="199"/>
      <c r="E120" s="71"/>
      <c r="F120" s="199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"/>
      <c r="AF120" s="7"/>
      <c r="AG120" s="7"/>
      <c r="AH120" s="7"/>
    </row>
    <row r="121" spans="1:34" ht="15.75" customHeight="1">
      <c r="A121" s="209"/>
      <c r="B121" s="71"/>
      <c r="C121" s="372"/>
      <c r="D121" s="199"/>
      <c r="E121" s="71"/>
      <c r="F121" s="199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"/>
      <c r="AF121" s="7"/>
      <c r="AG121" s="7"/>
      <c r="AH121" s="7"/>
    </row>
    <row r="122" spans="1:34" ht="15.75" customHeight="1">
      <c r="A122" s="209"/>
      <c r="B122" s="71"/>
      <c r="C122" s="372"/>
      <c r="D122" s="199"/>
      <c r="E122" s="71"/>
      <c r="F122" s="199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"/>
      <c r="AF122" s="7"/>
      <c r="AG122" s="7"/>
      <c r="AH122" s="7"/>
    </row>
    <row r="123" spans="1:34" ht="15.75" customHeight="1">
      <c r="A123" s="209"/>
      <c r="B123" s="71"/>
      <c r="C123" s="372"/>
      <c r="D123" s="199"/>
      <c r="E123" s="71"/>
      <c r="F123" s="199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"/>
      <c r="AF123" s="7"/>
      <c r="AG123" s="7"/>
      <c r="AH123" s="7"/>
    </row>
    <row r="124" spans="1:34" ht="15.75" customHeight="1">
      <c r="A124" s="209"/>
      <c r="B124" s="71"/>
      <c r="C124" s="372"/>
      <c r="D124" s="199"/>
      <c r="E124" s="71"/>
      <c r="F124" s="199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"/>
      <c r="AF124" s="7"/>
      <c r="AG124" s="7"/>
      <c r="AH124" s="7"/>
    </row>
    <row r="125" spans="1:34" ht="15.75" customHeight="1">
      <c r="A125" s="209"/>
      <c r="B125" s="71"/>
      <c r="C125" s="372"/>
      <c r="D125" s="199"/>
      <c r="E125" s="71"/>
      <c r="F125" s="199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"/>
      <c r="AF125" s="7"/>
      <c r="AG125" s="7"/>
      <c r="AH125" s="7"/>
    </row>
    <row r="126" spans="1:34" ht="15.75" customHeight="1">
      <c r="A126" s="209"/>
      <c r="B126" s="71"/>
      <c r="C126" s="372"/>
      <c r="D126" s="199"/>
      <c r="E126" s="71"/>
      <c r="F126" s="199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"/>
      <c r="AF126" s="7"/>
      <c r="AG126" s="7"/>
      <c r="AH126" s="7"/>
    </row>
    <row r="127" spans="1:34" ht="15.75" customHeight="1">
      <c r="A127" s="209"/>
      <c r="B127" s="71"/>
      <c r="C127" s="372"/>
      <c r="D127" s="199"/>
      <c r="E127" s="71"/>
      <c r="F127" s="199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"/>
      <c r="AF127" s="7"/>
      <c r="AG127" s="7"/>
      <c r="AH127" s="7"/>
    </row>
    <row r="128" spans="1:34" ht="15.75" customHeight="1">
      <c r="A128" s="209"/>
      <c r="B128" s="71"/>
      <c r="C128" s="372"/>
      <c r="D128" s="199"/>
      <c r="E128" s="71"/>
      <c r="F128" s="199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"/>
      <c r="AF128" s="7"/>
      <c r="AG128" s="7"/>
      <c r="AH128" s="7"/>
    </row>
    <row r="129" spans="1:34" ht="15.75" customHeight="1">
      <c r="A129" s="209"/>
      <c r="B129" s="71"/>
      <c r="C129" s="372"/>
      <c r="D129" s="199"/>
      <c r="E129" s="71"/>
      <c r="F129" s="199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"/>
      <c r="AF129" s="7"/>
      <c r="AG129" s="7"/>
      <c r="AH129" s="7"/>
    </row>
    <row r="130" spans="1:34" ht="15.75" customHeight="1">
      <c r="A130" s="209"/>
      <c r="B130" s="71"/>
      <c r="C130" s="372"/>
      <c r="D130" s="199"/>
      <c r="E130" s="71"/>
      <c r="F130" s="199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"/>
      <c r="AF130" s="7"/>
      <c r="AG130" s="7"/>
      <c r="AH130" s="7"/>
    </row>
    <row r="131" spans="1:34" ht="15.75" customHeight="1">
      <c r="A131" s="209"/>
      <c r="B131" s="71"/>
      <c r="C131" s="372"/>
      <c r="D131" s="199"/>
      <c r="E131" s="71"/>
      <c r="F131" s="199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"/>
      <c r="AF131" s="7"/>
      <c r="AG131" s="7"/>
      <c r="AH131" s="7"/>
    </row>
    <row r="132" spans="1:34" ht="15.75" customHeight="1">
      <c r="A132" s="209"/>
      <c r="B132" s="71"/>
      <c r="C132" s="372"/>
      <c r="D132" s="199"/>
      <c r="E132" s="71"/>
      <c r="F132" s="199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"/>
      <c r="AF132" s="7"/>
      <c r="AG132" s="7"/>
      <c r="AH132" s="7"/>
    </row>
    <row r="133" spans="1:34" ht="15.75" customHeight="1">
      <c r="A133" s="209"/>
      <c r="B133" s="71"/>
      <c r="C133" s="372"/>
      <c r="D133" s="199"/>
      <c r="E133" s="71"/>
      <c r="F133" s="199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"/>
      <c r="AF133" s="7"/>
      <c r="AG133" s="7"/>
      <c r="AH133" s="7"/>
    </row>
    <row r="134" spans="1:34" ht="15.75" customHeight="1">
      <c r="A134" s="209"/>
      <c r="B134" s="71"/>
      <c r="C134" s="372"/>
      <c r="D134" s="199"/>
      <c r="E134" s="71"/>
      <c r="F134" s="199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"/>
      <c r="AF134" s="7"/>
      <c r="AG134" s="7"/>
      <c r="AH134" s="7"/>
    </row>
    <row r="135" spans="1:34" ht="15.75" customHeight="1">
      <c r="A135" s="209"/>
      <c r="B135" s="71"/>
      <c r="C135" s="372"/>
      <c r="D135" s="199"/>
      <c r="E135" s="71"/>
      <c r="F135" s="199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"/>
      <c r="AF135" s="7"/>
      <c r="AG135" s="7"/>
      <c r="AH135" s="7"/>
    </row>
    <row r="136" spans="1:34" ht="15.75" customHeight="1">
      <c r="A136" s="209"/>
      <c r="B136" s="71"/>
      <c r="C136" s="372"/>
      <c r="D136" s="199"/>
      <c r="E136" s="71"/>
      <c r="F136" s="199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"/>
      <c r="AF136" s="7"/>
      <c r="AG136" s="7"/>
      <c r="AH136" s="7"/>
    </row>
    <row r="137" spans="1:34" ht="15.75" customHeight="1">
      <c r="A137" s="209"/>
      <c r="B137" s="71"/>
      <c r="C137" s="372"/>
      <c r="D137" s="199"/>
      <c r="E137" s="71"/>
      <c r="F137" s="199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"/>
      <c r="AF137" s="7"/>
      <c r="AG137" s="7"/>
      <c r="AH137" s="7"/>
    </row>
    <row r="138" spans="1:34" ht="15.75" customHeight="1">
      <c r="A138" s="209"/>
      <c r="B138" s="71"/>
      <c r="C138" s="372"/>
      <c r="D138" s="199"/>
      <c r="E138" s="71"/>
      <c r="F138" s="199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"/>
      <c r="AF138" s="7"/>
      <c r="AG138" s="7"/>
      <c r="AH138" s="7"/>
    </row>
    <row r="139" spans="1:34" ht="15.75" customHeight="1">
      <c r="A139" s="209"/>
      <c r="B139" s="71"/>
      <c r="C139" s="372"/>
      <c r="D139" s="199"/>
      <c r="E139" s="71"/>
      <c r="F139" s="199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"/>
      <c r="AF139" s="7"/>
      <c r="AG139" s="7"/>
      <c r="AH139" s="7"/>
    </row>
    <row r="140" spans="1:34" ht="15.75" customHeight="1">
      <c r="A140" s="209"/>
      <c r="B140" s="71"/>
      <c r="C140" s="372"/>
      <c r="D140" s="199"/>
      <c r="E140" s="71"/>
      <c r="F140" s="199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"/>
      <c r="AF140" s="7"/>
      <c r="AG140" s="7"/>
      <c r="AH140" s="7"/>
    </row>
    <row r="141" spans="1:34" ht="15.75" customHeight="1">
      <c r="A141" s="209"/>
      <c r="B141" s="71"/>
      <c r="C141" s="372"/>
      <c r="D141" s="199"/>
      <c r="E141" s="71"/>
      <c r="F141" s="199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"/>
      <c r="AF141" s="7"/>
      <c r="AG141" s="7"/>
      <c r="AH141" s="7"/>
    </row>
    <row r="142" spans="1:34" ht="15.75" customHeight="1">
      <c r="A142" s="209"/>
      <c r="B142" s="71"/>
      <c r="C142" s="372"/>
      <c r="D142" s="199"/>
      <c r="E142" s="71"/>
      <c r="F142" s="199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"/>
      <c r="AF142" s="7"/>
      <c r="AG142" s="7"/>
      <c r="AH142" s="7"/>
    </row>
    <row r="143" spans="1:34" ht="15.75" customHeight="1">
      <c r="A143" s="209"/>
      <c r="B143" s="71"/>
      <c r="C143" s="372"/>
      <c r="D143" s="199"/>
      <c r="E143" s="71"/>
      <c r="F143" s="199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"/>
      <c r="AF143" s="7"/>
      <c r="AG143" s="7"/>
      <c r="AH143" s="7"/>
    </row>
    <row r="144" spans="1:34" ht="15.75" customHeight="1">
      <c r="A144" s="209"/>
      <c r="B144" s="71"/>
      <c r="C144" s="372"/>
      <c r="D144" s="199"/>
      <c r="E144" s="71"/>
      <c r="F144" s="199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"/>
      <c r="AF144" s="7"/>
      <c r="AG144" s="7"/>
      <c r="AH144" s="7"/>
    </row>
    <row r="145" spans="1:34" ht="15.75" customHeight="1">
      <c r="A145" s="209"/>
      <c r="B145" s="71"/>
      <c r="C145" s="372"/>
      <c r="D145" s="199"/>
      <c r="E145" s="71"/>
      <c r="F145" s="199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"/>
      <c r="AF145" s="7"/>
      <c r="AG145" s="7"/>
      <c r="AH145" s="7"/>
    </row>
    <row r="146" spans="1:34" ht="15.75" customHeight="1">
      <c r="A146" s="209"/>
      <c r="B146" s="71"/>
      <c r="C146" s="372"/>
      <c r="D146" s="199"/>
      <c r="E146" s="71"/>
      <c r="F146" s="199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"/>
      <c r="AF146" s="7"/>
      <c r="AG146" s="7"/>
      <c r="AH146" s="7"/>
    </row>
    <row r="147" spans="1:34" ht="15.75" customHeight="1">
      <c r="A147" s="209"/>
      <c r="B147" s="71"/>
      <c r="C147" s="372"/>
      <c r="D147" s="199"/>
      <c r="E147" s="71"/>
      <c r="F147" s="199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"/>
      <c r="AF147" s="7"/>
      <c r="AG147" s="7"/>
      <c r="AH147" s="7"/>
    </row>
    <row r="148" spans="1:34" ht="15.75" customHeight="1">
      <c r="A148" s="209"/>
      <c r="B148" s="71"/>
      <c r="C148" s="372"/>
      <c r="D148" s="199"/>
      <c r="E148" s="71"/>
      <c r="F148" s="199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"/>
      <c r="AF148" s="7"/>
      <c r="AG148" s="7"/>
      <c r="AH148" s="7"/>
    </row>
    <row r="149" spans="1:34" ht="15.75" customHeight="1">
      <c r="A149" s="209"/>
      <c r="B149" s="71"/>
      <c r="C149" s="372"/>
      <c r="D149" s="199"/>
      <c r="E149" s="71"/>
      <c r="F149" s="199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"/>
      <c r="AF149" s="7"/>
      <c r="AG149" s="7"/>
      <c r="AH149" s="7"/>
    </row>
    <row r="150" spans="1:34" ht="15.75" customHeight="1">
      <c r="A150" s="209"/>
      <c r="B150" s="71"/>
      <c r="C150" s="372"/>
      <c r="D150" s="199"/>
      <c r="E150" s="71"/>
      <c r="F150" s="199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"/>
      <c r="AF150" s="7"/>
      <c r="AG150" s="7"/>
      <c r="AH150" s="7"/>
    </row>
    <row r="151" spans="1:34" ht="15.75" customHeight="1">
      <c r="A151" s="209"/>
      <c r="B151" s="71"/>
      <c r="C151" s="372"/>
      <c r="D151" s="199"/>
      <c r="E151" s="71"/>
      <c r="F151" s="199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"/>
      <c r="AF151" s="7"/>
      <c r="AG151" s="7"/>
      <c r="AH151" s="7"/>
    </row>
    <row r="152" spans="1:34" ht="15.75" customHeight="1">
      <c r="A152" s="209"/>
      <c r="B152" s="71"/>
      <c r="C152" s="372"/>
      <c r="D152" s="199"/>
      <c r="E152" s="71"/>
      <c r="F152" s="199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"/>
      <c r="AF152" s="7"/>
      <c r="AG152" s="7"/>
      <c r="AH152" s="7"/>
    </row>
    <row r="153" spans="1:34" ht="15.75" customHeight="1">
      <c r="A153" s="209"/>
      <c r="B153" s="71"/>
      <c r="C153" s="372"/>
      <c r="D153" s="199"/>
      <c r="E153" s="71"/>
      <c r="F153" s="199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"/>
      <c r="AF153" s="7"/>
      <c r="AG153" s="7"/>
      <c r="AH153" s="7"/>
    </row>
    <row r="154" spans="1:34" ht="15.75" customHeight="1">
      <c r="A154" s="209"/>
      <c r="B154" s="71"/>
      <c r="C154" s="372"/>
      <c r="D154" s="199"/>
      <c r="E154" s="71"/>
      <c r="F154" s="199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"/>
      <c r="AF154" s="7"/>
      <c r="AG154" s="7"/>
      <c r="AH154" s="7"/>
    </row>
    <row r="155" spans="1:34" ht="15.75" customHeight="1">
      <c r="A155" s="209"/>
      <c r="B155" s="71"/>
      <c r="C155" s="372"/>
      <c r="D155" s="199"/>
      <c r="E155" s="71"/>
      <c r="F155" s="199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"/>
      <c r="AF155" s="7"/>
      <c r="AG155" s="7"/>
      <c r="AH155" s="7"/>
    </row>
    <row r="156" spans="1:34" ht="15.75" customHeight="1">
      <c r="A156" s="209"/>
      <c r="B156" s="71"/>
      <c r="C156" s="372"/>
      <c r="D156" s="199"/>
      <c r="E156" s="71"/>
      <c r="F156" s="199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"/>
      <c r="AF156" s="7"/>
      <c r="AG156" s="7"/>
      <c r="AH156" s="7"/>
    </row>
    <row r="157" spans="1:34" ht="15.75" customHeight="1">
      <c r="A157" s="209"/>
      <c r="B157" s="71"/>
      <c r="C157" s="372"/>
      <c r="D157" s="199"/>
      <c r="E157" s="71"/>
      <c r="F157" s="199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"/>
      <c r="AF157" s="7"/>
      <c r="AG157" s="7"/>
      <c r="AH157" s="7"/>
    </row>
    <row r="158" spans="1:34" ht="15.75" customHeight="1">
      <c r="A158" s="209"/>
      <c r="B158" s="71"/>
      <c r="C158" s="372"/>
      <c r="D158" s="199"/>
      <c r="E158" s="71"/>
      <c r="F158" s="199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"/>
      <c r="AF158" s="7"/>
      <c r="AG158" s="7"/>
      <c r="AH158" s="7"/>
    </row>
    <row r="159" spans="1:34" ht="15.75" customHeight="1">
      <c r="A159" s="209"/>
      <c r="B159" s="71"/>
      <c r="C159" s="372"/>
      <c r="D159" s="199"/>
      <c r="E159" s="71"/>
      <c r="F159" s="199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"/>
      <c r="AF159" s="7"/>
      <c r="AG159" s="7"/>
      <c r="AH159" s="7"/>
    </row>
    <row r="160" spans="1:34" ht="15.75" customHeight="1">
      <c r="A160" s="209"/>
      <c r="B160" s="71"/>
      <c r="C160" s="372"/>
      <c r="D160" s="199"/>
      <c r="E160" s="71"/>
      <c r="F160" s="199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"/>
      <c r="AF160" s="7"/>
      <c r="AG160" s="7"/>
      <c r="AH160" s="7"/>
    </row>
    <row r="161" spans="1:34" ht="15.75" customHeight="1">
      <c r="A161" s="209"/>
      <c r="B161" s="71"/>
      <c r="C161" s="372"/>
      <c r="D161" s="199"/>
      <c r="E161" s="71"/>
      <c r="F161" s="199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"/>
      <c r="AF161" s="7"/>
      <c r="AG161" s="7"/>
      <c r="AH161" s="7"/>
    </row>
    <row r="162" spans="1:34" ht="15.75" customHeight="1">
      <c r="A162" s="209"/>
      <c r="B162" s="71"/>
      <c r="C162" s="372"/>
      <c r="D162" s="199"/>
      <c r="E162" s="71"/>
      <c r="F162" s="199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"/>
      <c r="AF162" s="7"/>
      <c r="AG162" s="7"/>
      <c r="AH162" s="7"/>
    </row>
    <row r="163" spans="1:34" ht="15.75" customHeight="1">
      <c r="A163" s="209"/>
      <c r="B163" s="71"/>
      <c r="C163" s="372"/>
      <c r="D163" s="199"/>
      <c r="E163" s="71"/>
      <c r="F163" s="199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"/>
      <c r="AF163" s="7"/>
      <c r="AG163" s="7"/>
      <c r="AH163" s="7"/>
    </row>
    <row r="164" spans="1:34" ht="15.75" customHeight="1">
      <c r="A164" s="209"/>
      <c r="B164" s="71"/>
      <c r="C164" s="372"/>
      <c r="D164" s="199"/>
      <c r="E164" s="71"/>
      <c r="F164" s="199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"/>
      <c r="AF164" s="7"/>
      <c r="AG164" s="7"/>
      <c r="AH164" s="7"/>
    </row>
    <row r="165" spans="1:34" ht="15.75" customHeight="1">
      <c r="A165" s="209"/>
      <c r="B165" s="71"/>
      <c r="C165" s="372"/>
      <c r="D165" s="199"/>
      <c r="E165" s="71"/>
      <c r="F165" s="199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"/>
      <c r="AF165" s="7"/>
      <c r="AG165" s="7"/>
      <c r="AH165" s="7"/>
    </row>
    <row r="166" spans="1:34" ht="15.75" customHeight="1">
      <c r="A166" s="209"/>
      <c r="B166" s="71"/>
      <c r="C166" s="372"/>
      <c r="D166" s="199"/>
      <c r="E166" s="71"/>
      <c r="F166" s="199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"/>
      <c r="AF166" s="7"/>
      <c r="AG166" s="7"/>
      <c r="AH166" s="7"/>
    </row>
    <row r="167" spans="1:34" ht="15.75" customHeight="1">
      <c r="A167" s="209"/>
      <c r="B167" s="71"/>
      <c r="C167" s="372"/>
      <c r="D167" s="199"/>
      <c r="E167" s="71"/>
      <c r="F167" s="199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"/>
      <c r="AF167" s="7"/>
      <c r="AG167" s="7"/>
      <c r="AH167" s="7"/>
    </row>
    <row r="168" spans="1:34" ht="15.75" customHeight="1">
      <c r="A168" s="209"/>
      <c r="B168" s="71"/>
      <c r="C168" s="372"/>
      <c r="D168" s="199"/>
      <c r="E168" s="71"/>
      <c r="F168" s="199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"/>
      <c r="AF168" s="7"/>
      <c r="AG168" s="7"/>
      <c r="AH168" s="7"/>
    </row>
    <row r="169" spans="1:34" ht="15.75" customHeight="1">
      <c r="A169" s="209"/>
      <c r="B169" s="71"/>
      <c r="C169" s="372"/>
      <c r="D169" s="199"/>
      <c r="E169" s="71"/>
      <c r="F169" s="199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"/>
      <c r="AF169" s="7"/>
      <c r="AG169" s="7"/>
      <c r="AH169" s="7"/>
    </row>
    <row r="170" spans="1:34" ht="15.75" customHeight="1">
      <c r="A170" s="209"/>
      <c r="B170" s="71"/>
      <c r="C170" s="372"/>
      <c r="D170" s="199"/>
      <c r="E170" s="71"/>
      <c r="F170" s="199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"/>
      <c r="AF170" s="7"/>
      <c r="AG170" s="7"/>
      <c r="AH170" s="7"/>
    </row>
    <row r="171" spans="1:34" ht="15.75" customHeight="1">
      <c r="A171" s="209"/>
      <c r="B171" s="71"/>
      <c r="C171" s="372"/>
      <c r="D171" s="199"/>
      <c r="E171" s="71"/>
      <c r="F171" s="199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"/>
      <c r="AF171" s="7"/>
      <c r="AG171" s="7"/>
      <c r="AH171" s="7"/>
    </row>
    <row r="172" spans="1:34" ht="15.75" customHeight="1">
      <c r="A172" s="209"/>
      <c r="B172" s="71"/>
      <c r="C172" s="372"/>
      <c r="D172" s="199"/>
      <c r="E172" s="71"/>
      <c r="F172" s="199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"/>
      <c r="AF172" s="7"/>
      <c r="AG172" s="7"/>
      <c r="AH172" s="7"/>
    </row>
    <row r="173" spans="1:34" ht="15.75" customHeight="1">
      <c r="A173" s="209"/>
      <c r="B173" s="71"/>
      <c r="C173" s="372"/>
      <c r="D173" s="199"/>
      <c r="E173" s="71"/>
      <c r="F173" s="199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"/>
      <c r="AF173" s="7"/>
      <c r="AG173" s="7"/>
      <c r="AH173" s="7"/>
    </row>
    <row r="174" spans="1:34" ht="15.75" customHeight="1">
      <c r="A174" s="209"/>
      <c r="B174" s="71"/>
      <c r="C174" s="372"/>
      <c r="D174" s="199"/>
      <c r="E174" s="71"/>
      <c r="F174" s="199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"/>
      <c r="AF174" s="7"/>
      <c r="AG174" s="7"/>
      <c r="AH174" s="7"/>
    </row>
    <row r="175" spans="1:34" ht="15.75" customHeight="1">
      <c r="A175" s="209"/>
      <c r="B175" s="71"/>
      <c r="C175" s="372"/>
      <c r="D175" s="199"/>
      <c r="E175" s="71"/>
      <c r="F175" s="199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"/>
      <c r="AF175" s="7"/>
      <c r="AG175" s="7"/>
      <c r="AH175" s="7"/>
    </row>
    <row r="176" spans="1:34" ht="15.75" customHeight="1">
      <c r="A176" s="209"/>
      <c r="B176" s="71"/>
      <c r="C176" s="372"/>
      <c r="D176" s="199"/>
      <c r="E176" s="71"/>
      <c r="F176" s="199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"/>
      <c r="AF176" s="7"/>
      <c r="AG176" s="7"/>
      <c r="AH176" s="7"/>
    </row>
    <row r="177" spans="1:34" ht="15.75" customHeight="1">
      <c r="A177" s="209"/>
      <c r="B177" s="71"/>
      <c r="C177" s="372"/>
      <c r="D177" s="199"/>
      <c r="E177" s="71"/>
      <c r="F177" s="199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"/>
      <c r="AF177" s="7"/>
      <c r="AG177" s="7"/>
      <c r="AH177" s="7"/>
    </row>
    <row r="178" spans="1:34" ht="15.75" customHeight="1">
      <c r="A178" s="209"/>
      <c r="B178" s="71"/>
      <c r="C178" s="372"/>
      <c r="D178" s="199"/>
      <c r="E178" s="71"/>
      <c r="F178" s="199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"/>
      <c r="AF178" s="7"/>
      <c r="AG178" s="7"/>
      <c r="AH178" s="7"/>
    </row>
    <row r="179" spans="1:34" ht="15.75" customHeight="1">
      <c r="A179" s="209"/>
      <c r="B179" s="71"/>
      <c r="C179" s="372"/>
      <c r="D179" s="199"/>
      <c r="E179" s="71"/>
      <c r="F179" s="199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"/>
      <c r="AF179" s="7"/>
      <c r="AG179" s="7"/>
      <c r="AH179" s="7"/>
    </row>
    <row r="180" spans="1:34" ht="15.75" customHeight="1">
      <c r="A180" s="209"/>
      <c r="B180" s="71"/>
      <c r="C180" s="372"/>
      <c r="D180" s="199"/>
      <c r="E180" s="71"/>
      <c r="F180" s="199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"/>
      <c r="AF180" s="7"/>
      <c r="AG180" s="7"/>
      <c r="AH180" s="7"/>
    </row>
    <row r="181" spans="1:34" ht="15.75" customHeight="1">
      <c r="A181" s="209"/>
      <c r="B181" s="71"/>
      <c r="C181" s="372"/>
      <c r="D181" s="199"/>
      <c r="E181" s="71"/>
      <c r="F181" s="199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"/>
      <c r="AF181" s="7"/>
      <c r="AG181" s="7"/>
      <c r="AH181" s="7"/>
    </row>
    <row r="182" spans="1:34" ht="15.75" customHeight="1">
      <c r="A182" s="209"/>
      <c r="B182" s="71"/>
      <c r="C182" s="372"/>
      <c r="D182" s="199"/>
      <c r="E182" s="71"/>
      <c r="F182" s="199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"/>
      <c r="AF182" s="7"/>
      <c r="AG182" s="7"/>
      <c r="AH182" s="7"/>
    </row>
    <row r="183" spans="1:34" ht="15.75" customHeight="1">
      <c r="A183" s="209"/>
      <c r="B183" s="71"/>
      <c r="C183" s="372"/>
      <c r="D183" s="199"/>
      <c r="E183" s="71"/>
      <c r="F183" s="199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"/>
      <c r="AF183" s="7"/>
      <c r="AG183" s="7"/>
      <c r="AH183" s="7"/>
    </row>
    <row r="184" spans="1:34" ht="15.75" customHeight="1">
      <c r="A184" s="209"/>
      <c r="B184" s="71"/>
      <c r="C184" s="372"/>
      <c r="D184" s="199"/>
      <c r="E184" s="71"/>
      <c r="F184" s="199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"/>
      <c r="AF184" s="7"/>
      <c r="AG184" s="7"/>
      <c r="AH184" s="7"/>
    </row>
    <row r="185" spans="1:34" ht="15.75" customHeight="1">
      <c r="A185" s="209"/>
      <c r="B185" s="71"/>
      <c r="C185" s="372"/>
      <c r="D185" s="199"/>
      <c r="E185" s="71"/>
      <c r="F185" s="199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"/>
      <c r="AF185" s="7"/>
      <c r="AG185" s="7"/>
      <c r="AH185" s="7"/>
    </row>
    <row r="186" spans="1:34" ht="15.75" customHeight="1">
      <c r="A186" s="209"/>
      <c r="B186" s="71"/>
      <c r="C186" s="372"/>
      <c r="D186" s="199"/>
      <c r="E186" s="71"/>
      <c r="F186" s="199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"/>
      <c r="AF186" s="7"/>
      <c r="AG186" s="7"/>
      <c r="AH186" s="7"/>
    </row>
    <row r="187" spans="1:34" ht="15.75" customHeight="1">
      <c r="A187" s="209"/>
      <c r="B187" s="71"/>
      <c r="C187" s="372"/>
      <c r="D187" s="199"/>
      <c r="E187" s="71"/>
      <c r="F187" s="199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"/>
      <c r="AF187" s="7"/>
      <c r="AG187" s="7"/>
      <c r="AH187" s="7"/>
    </row>
    <row r="188" spans="1:34" ht="15.75" customHeight="1">
      <c r="A188" s="209"/>
      <c r="B188" s="71"/>
      <c r="C188" s="372"/>
      <c r="D188" s="199"/>
      <c r="E188" s="71"/>
      <c r="F188" s="199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"/>
      <c r="AF188" s="7"/>
      <c r="AG188" s="7"/>
      <c r="AH188" s="7"/>
    </row>
    <row r="189" spans="1:34" ht="15.75" customHeight="1">
      <c r="A189" s="209"/>
      <c r="B189" s="71"/>
      <c r="C189" s="372"/>
      <c r="D189" s="199"/>
      <c r="E189" s="71"/>
      <c r="F189" s="199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"/>
      <c r="AF189" s="7"/>
      <c r="AG189" s="7"/>
      <c r="AH189" s="7"/>
    </row>
    <row r="190" spans="1:34" ht="15.75" customHeight="1">
      <c r="A190" s="209"/>
      <c r="B190" s="71"/>
      <c r="C190" s="372"/>
      <c r="D190" s="199"/>
      <c r="E190" s="71"/>
      <c r="F190" s="199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"/>
      <c r="AF190" s="7"/>
      <c r="AG190" s="7"/>
      <c r="AH190" s="7"/>
    </row>
    <row r="191" spans="1:34" ht="15.75" customHeight="1">
      <c r="A191" s="209"/>
      <c r="B191" s="71"/>
      <c r="C191" s="372"/>
      <c r="D191" s="199"/>
      <c r="E191" s="71"/>
      <c r="F191" s="199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"/>
      <c r="AF191" s="7"/>
      <c r="AG191" s="7"/>
      <c r="AH191" s="7"/>
    </row>
    <row r="192" spans="1:34" ht="15.75" customHeight="1">
      <c r="A192" s="209"/>
      <c r="B192" s="71"/>
      <c r="C192" s="372"/>
      <c r="D192" s="199"/>
      <c r="E192" s="71"/>
      <c r="F192" s="199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"/>
      <c r="AF192" s="7"/>
      <c r="AG192" s="7"/>
      <c r="AH192" s="7"/>
    </row>
    <row r="193" spans="1:34" ht="15.75" customHeight="1">
      <c r="A193" s="209"/>
      <c r="B193" s="71"/>
      <c r="C193" s="372"/>
      <c r="D193" s="199"/>
      <c r="E193" s="71"/>
      <c r="F193" s="199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"/>
      <c r="AF193" s="7"/>
      <c r="AG193" s="7"/>
      <c r="AH193" s="7"/>
    </row>
    <row r="194" spans="1:34" ht="15.75" customHeight="1">
      <c r="A194" s="209"/>
      <c r="B194" s="71"/>
      <c r="C194" s="372"/>
      <c r="D194" s="199"/>
      <c r="E194" s="71"/>
      <c r="F194" s="199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"/>
      <c r="AF194" s="7"/>
      <c r="AG194" s="7"/>
      <c r="AH194" s="7"/>
    </row>
    <row r="195" spans="1:34" ht="15.75" customHeight="1">
      <c r="A195" s="209"/>
      <c r="B195" s="71"/>
      <c r="C195" s="372"/>
      <c r="D195" s="199"/>
      <c r="E195" s="71"/>
      <c r="F195" s="199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"/>
      <c r="AF195" s="7"/>
      <c r="AG195" s="7"/>
      <c r="AH195" s="7"/>
    </row>
    <row r="196" spans="1:34" ht="15.75" customHeight="1">
      <c r="A196" s="209"/>
      <c r="B196" s="71"/>
      <c r="C196" s="372"/>
      <c r="D196" s="199"/>
      <c r="E196" s="71"/>
      <c r="F196" s="199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"/>
      <c r="AF196" s="7"/>
      <c r="AG196" s="7"/>
      <c r="AH196" s="7"/>
    </row>
    <row r="197" spans="1:34" ht="15.75" customHeight="1">
      <c r="A197" s="209"/>
      <c r="B197" s="71"/>
      <c r="C197" s="372"/>
      <c r="D197" s="199"/>
      <c r="E197" s="71"/>
      <c r="F197" s="199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"/>
      <c r="AF197" s="7"/>
      <c r="AG197" s="7"/>
      <c r="AH197" s="7"/>
    </row>
    <row r="198" spans="1:34" ht="15.75" customHeight="1">
      <c r="A198" s="209"/>
      <c r="B198" s="71"/>
      <c r="C198" s="372"/>
      <c r="D198" s="199"/>
      <c r="E198" s="71"/>
      <c r="F198" s="199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"/>
      <c r="AF198" s="7"/>
      <c r="AG198" s="7"/>
      <c r="AH198" s="7"/>
    </row>
    <row r="199" spans="1:34" ht="15.75" customHeight="1">
      <c r="A199" s="209"/>
      <c r="B199" s="71"/>
      <c r="C199" s="372"/>
      <c r="D199" s="199"/>
      <c r="E199" s="71"/>
      <c r="F199" s="199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"/>
      <c r="AF199" s="7"/>
      <c r="AG199" s="7"/>
      <c r="AH199" s="7"/>
    </row>
    <row r="200" spans="1:34" ht="15.75" customHeight="1">
      <c r="A200" s="209"/>
      <c r="B200" s="71"/>
      <c r="C200" s="372"/>
      <c r="D200" s="199"/>
      <c r="E200" s="71"/>
      <c r="F200" s="199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"/>
      <c r="AF200" s="7"/>
      <c r="AG200" s="7"/>
      <c r="AH200" s="7"/>
    </row>
    <row r="201" spans="1:34" ht="15.75" customHeight="1">
      <c r="A201" s="209"/>
      <c r="B201" s="71"/>
      <c r="C201" s="372"/>
      <c r="D201" s="199"/>
      <c r="E201" s="71"/>
      <c r="F201" s="199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"/>
      <c r="AF201" s="7"/>
      <c r="AG201" s="7"/>
      <c r="AH201" s="7"/>
    </row>
    <row r="202" spans="1:34" ht="15.75" customHeight="1">
      <c r="A202" s="209"/>
      <c r="B202" s="71"/>
      <c r="C202" s="372"/>
      <c r="D202" s="199"/>
      <c r="E202" s="71"/>
      <c r="F202" s="199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"/>
      <c r="AF202" s="7"/>
      <c r="AG202" s="7"/>
      <c r="AH202" s="7"/>
    </row>
    <row r="203" spans="1:34" ht="15.75" customHeight="1">
      <c r="A203" s="209"/>
      <c r="B203" s="71"/>
      <c r="C203" s="372"/>
      <c r="D203" s="199"/>
      <c r="E203" s="71"/>
      <c r="F203" s="199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"/>
      <c r="AF203" s="7"/>
      <c r="AG203" s="7"/>
      <c r="AH203" s="7"/>
    </row>
    <row r="204" spans="1:34" ht="15.75" customHeight="1">
      <c r="A204" s="209"/>
      <c r="B204" s="71"/>
      <c r="C204" s="372"/>
      <c r="D204" s="199"/>
      <c r="E204" s="71"/>
      <c r="F204" s="199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"/>
      <c r="AF204" s="7"/>
      <c r="AG204" s="7"/>
      <c r="AH204" s="7"/>
    </row>
    <row r="205" spans="1:34" ht="15.75" customHeight="1">
      <c r="A205" s="209"/>
      <c r="B205" s="71"/>
      <c r="C205" s="372"/>
      <c r="D205" s="199"/>
      <c r="E205" s="71"/>
      <c r="F205" s="199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"/>
      <c r="AF205" s="7"/>
      <c r="AG205" s="7"/>
      <c r="AH205" s="7"/>
    </row>
    <row r="206" spans="1:34" ht="15.75" customHeight="1">
      <c r="A206" s="209"/>
      <c r="B206" s="71"/>
      <c r="C206" s="372"/>
      <c r="D206" s="199"/>
      <c r="E206" s="71"/>
      <c r="F206" s="199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"/>
      <c r="AF206" s="7"/>
      <c r="AG206" s="7"/>
      <c r="AH206" s="7"/>
    </row>
    <row r="207" spans="1:34" ht="15.75" customHeight="1">
      <c r="A207" s="209"/>
      <c r="B207" s="71"/>
      <c r="C207" s="372"/>
      <c r="D207" s="199"/>
      <c r="E207" s="71"/>
      <c r="F207" s="199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"/>
      <c r="AF207" s="7"/>
      <c r="AG207" s="7"/>
      <c r="AH207" s="7"/>
    </row>
    <row r="208" spans="1:34" ht="15.75" customHeight="1">
      <c r="A208" s="209"/>
      <c r="B208" s="71"/>
      <c r="C208" s="372"/>
      <c r="D208" s="199"/>
      <c r="E208" s="71"/>
      <c r="F208" s="199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"/>
      <c r="AF208" s="7"/>
      <c r="AG208" s="7"/>
      <c r="AH208" s="7"/>
    </row>
    <row r="209" spans="1:34" ht="15.75" customHeight="1">
      <c r="A209" s="209"/>
      <c r="B209" s="71"/>
      <c r="C209" s="372"/>
      <c r="D209" s="199"/>
      <c r="E209" s="71"/>
      <c r="F209" s="199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"/>
      <c r="AF209" s="7"/>
      <c r="AG209" s="7"/>
      <c r="AH209" s="7"/>
    </row>
    <row r="210" spans="1:34" ht="15.75" customHeight="1">
      <c r="A210" s="209"/>
      <c r="B210" s="71"/>
      <c r="C210" s="372"/>
      <c r="D210" s="199"/>
      <c r="E210" s="71"/>
      <c r="F210" s="199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"/>
      <c r="AF210" s="7"/>
      <c r="AG210" s="7"/>
      <c r="AH210" s="7"/>
    </row>
    <row r="211" spans="1:34" ht="15.75" customHeight="1">
      <c r="A211" s="209"/>
      <c r="B211" s="71"/>
      <c r="C211" s="372"/>
      <c r="D211" s="199"/>
      <c r="E211" s="71"/>
      <c r="F211" s="199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"/>
      <c r="AF211" s="7"/>
      <c r="AG211" s="7"/>
      <c r="AH211" s="7"/>
    </row>
    <row r="212" spans="1:34" ht="15.75" customHeight="1">
      <c r="A212" s="209"/>
      <c r="B212" s="71"/>
      <c r="C212" s="372"/>
      <c r="D212" s="199"/>
      <c r="E212" s="71"/>
      <c r="F212" s="199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"/>
      <c r="AF212" s="7"/>
      <c r="AG212" s="7"/>
      <c r="AH212" s="7"/>
    </row>
    <row r="213" spans="1:34" ht="15.75" customHeight="1">
      <c r="A213" s="209"/>
      <c r="B213" s="71"/>
      <c r="C213" s="372"/>
      <c r="D213" s="199"/>
      <c r="E213" s="71"/>
      <c r="F213" s="199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"/>
      <c r="AF213" s="7"/>
      <c r="AG213" s="7"/>
      <c r="AH213" s="7"/>
    </row>
    <row r="214" spans="1:34" ht="15.75" customHeight="1">
      <c r="A214" s="209"/>
      <c r="B214" s="71"/>
      <c r="C214" s="372"/>
      <c r="D214" s="199"/>
      <c r="E214" s="71"/>
      <c r="F214" s="199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"/>
      <c r="AF214" s="7"/>
      <c r="AG214" s="7"/>
      <c r="AH214" s="7"/>
    </row>
    <row r="215" spans="1:34" ht="15.75" customHeight="1">
      <c r="A215" s="209"/>
      <c r="B215" s="71"/>
      <c r="C215" s="372"/>
      <c r="D215" s="199"/>
      <c r="E215" s="71"/>
      <c r="F215" s="199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"/>
      <c r="AF215" s="7"/>
      <c r="AG215" s="7"/>
      <c r="AH215" s="7"/>
    </row>
    <row r="216" spans="1:34" ht="15.75" customHeight="1">
      <c r="A216" s="209"/>
      <c r="B216" s="71"/>
      <c r="C216" s="372"/>
      <c r="D216" s="199"/>
      <c r="E216" s="71"/>
      <c r="F216" s="199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"/>
      <c r="AF216" s="7"/>
      <c r="AG216" s="7"/>
      <c r="AH216" s="7"/>
    </row>
    <row r="217" spans="1:34" ht="15.75" customHeight="1">
      <c r="A217" s="209"/>
      <c r="B217" s="71"/>
      <c r="C217" s="372"/>
      <c r="D217" s="199"/>
      <c r="E217" s="71"/>
      <c r="F217" s="199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"/>
      <c r="AF217" s="7"/>
      <c r="AG217" s="7"/>
      <c r="AH217" s="7"/>
    </row>
    <row r="218" spans="1:34" ht="15.75" customHeight="1">
      <c r="A218" s="209"/>
      <c r="B218" s="71"/>
      <c r="C218" s="372"/>
      <c r="D218" s="199"/>
      <c r="E218" s="71"/>
      <c r="F218" s="199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"/>
      <c r="AF218" s="7"/>
      <c r="AG218" s="7"/>
      <c r="AH218" s="7"/>
    </row>
    <row r="219" spans="1:34" ht="15.75" customHeight="1">
      <c r="A219" s="209"/>
      <c r="B219" s="71"/>
      <c r="C219" s="372"/>
      <c r="D219" s="199"/>
      <c r="E219" s="71"/>
      <c r="F219" s="199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"/>
      <c r="AF219" s="7"/>
      <c r="AG219" s="7"/>
      <c r="AH219" s="7"/>
    </row>
    <row r="220" spans="1:34" ht="15.75" customHeight="1">
      <c r="A220" s="209"/>
      <c r="B220" s="71"/>
      <c r="C220" s="372"/>
      <c r="D220" s="199"/>
      <c r="E220" s="71"/>
      <c r="F220" s="199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"/>
      <c r="AF220" s="7"/>
      <c r="AG220" s="7"/>
      <c r="AH220" s="7"/>
    </row>
    <row r="221" spans="1:34" ht="15.75" customHeight="1">
      <c r="A221" s="209"/>
      <c r="B221" s="71"/>
      <c r="C221" s="372"/>
      <c r="D221" s="199"/>
      <c r="E221" s="71"/>
      <c r="F221" s="199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"/>
      <c r="AF221" s="7"/>
      <c r="AG221" s="7"/>
      <c r="AH221" s="7"/>
    </row>
    <row r="222" spans="1:34" ht="15.75" customHeight="1">
      <c r="A222" s="209"/>
      <c r="B222" s="71"/>
      <c r="C222" s="372"/>
      <c r="D222" s="199"/>
      <c r="E222" s="71"/>
      <c r="F222" s="199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"/>
      <c r="AF222" s="7"/>
      <c r="AG222" s="7"/>
      <c r="AH222" s="7"/>
    </row>
    <row r="223" spans="1:34" ht="15.75" customHeight="1">
      <c r="A223" s="209"/>
      <c r="B223" s="71"/>
      <c r="C223" s="372"/>
      <c r="D223" s="199"/>
      <c r="E223" s="71"/>
      <c r="F223" s="199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"/>
      <c r="AF223" s="7"/>
      <c r="AG223" s="7"/>
      <c r="AH223" s="7"/>
    </row>
    <row r="224" spans="1:34" ht="15.75" customHeight="1">
      <c r="A224" s="209"/>
      <c r="B224" s="71"/>
      <c r="C224" s="372"/>
      <c r="D224" s="199"/>
      <c r="E224" s="71"/>
      <c r="F224" s="199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"/>
      <c r="AF224" s="7"/>
      <c r="AG224" s="7"/>
      <c r="AH224" s="7"/>
    </row>
    <row r="225" spans="1:34" ht="15.75" customHeight="1">
      <c r="A225" s="209"/>
      <c r="B225" s="71"/>
      <c r="C225" s="372"/>
      <c r="D225" s="199"/>
      <c r="E225" s="71"/>
      <c r="F225" s="199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"/>
      <c r="AF225" s="7"/>
      <c r="AG225" s="7"/>
      <c r="AH225" s="7"/>
    </row>
    <row r="226" spans="1:34" ht="15.75" customHeight="1">
      <c r="A226" s="209"/>
      <c r="B226" s="71"/>
      <c r="C226" s="372"/>
      <c r="D226" s="199"/>
      <c r="E226" s="71"/>
      <c r="F226" s="199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"/>
      <c r="AF226" s="7"/>
      <c r="AG226" s="7"/>
      <c r="AH226" s="7"/>
    </row>
    <row r="227" spans="1:34" ht="15.75" customHeight="1">
      <c r="A227" s="209"/>
      <c r="B227" s="71"/>
      <c r="C227" s="372"/>
      <c r="D227" s="199"/>
      <c r="E227" s="71"/>
      <c r="F227" s="199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"/>
      <c r="AF227" s="7"/>
      <c r="AG227" s="7"/>
      <c r="AH227" s="7"/>
    </row>
    <row r="228" spans="1:34" ht="15.75" customHeight="1">
      <c r="A228" s="209"/>
      <c r="B228" s="71"/>
      <c r="C228" s="372"/>
      <c r="D228" s="199"/>
      <c r="E228" s="71"/>
      <c r="F228" s="199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"/>
      <c r="AF228" s="7"/>
      <c r="AG228" s="7"/>
      <c r="AH228" s="7"/>
    </row>
    <row r="229" spans="1:34" ht="15.75" customHeight="1">
      <c r="A229" s="209"/>
      <c r="B229" s="71"/>
      <c r="C229" s="372"/>
      <c r="D229" s="199"/>
      <c r="E229" s="71"/>
      <c r="F229" s="199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"/>
      <c r="AF229" s="7"/>
      <c r="AG229" s="7"/>
      <c r="AH229" s="7"/>
    </row>
    <row r="230" spans="1:34" ht="15.75" customHeight="1">
      <c r="A230" s="209"/>
      <c r="B230" s="71"/>
      <c r="C230" s="372"/>
      <c r="D230" s="199"/>
      <c r="E230" s="71"/>
      <c r="F230" s="199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"/>
      <c r="AF230" s="7"/>
      <c r="AG230" s="7"/>
      <c r="AH230" s="7"/>
    </row>
    <row r="231" spans="1:34" ht="15.75" customHeight="1">
      <c r="A231" s="209"/>
      <c r="B231" s="71"/>
      <c r="C231" s="372"/>
      <c r="D231" s="199"/>
      <c r="E231" s="71"/>
      <c r="F231" s="199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"/>
      <c r="AF231" s="7"/>
      <c r="AG231" s="7"/>
      <c r="AH231" s="7"/>
    </row>
    <row r="232" spans="1:34" ht="15.75" customHeight="1">
      <c r="A232" s="209"/>
      <c r="B232" s="71"/>
      <c r="C232" s="372"/>
      <c r="D232" s="199"/>
      <c r="E232" s="71"/>
      <c r="F232" s="199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"/>
      <c r="AF232" s="7"/>
      <c r="AG232" s="7"/>
      <c r="AH232" s="7"/>
    </row>
    <row r="233" spans="1:34" ht="15.75" customHeight="1">
      <c r="A233" s="209"/>
      <c r="B233" s="71"/>
      <c r="C233" s="372"/>
      <c r="D233" s="199"/>
      <c r="E233" s="71"/>
      <c r="F233" s="199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"/>
      <c r="AF233" s="7"/>
      <c r="AG233" s="7"/>
      <c r="AH233" s="7"/>
    </row>
    <row r="234" spans="1:34" ht="15.75" customHeight="1">
      <c r="A234" s="209"/>
      <c r="B234" s="71"/>
      <c r="C234" s="372"/>
      <c r="D234" s="199"/>
      <c r="E234" s="71"/>
      <c r="F234" s="199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"/>
      <c r="AF234" s="7"/>
      <c r="AG234" s="7"/>
      <c r="AH234" s="7"/>
    </row>
    <row r="235" spans="1:34" ht="15.75" customHeight="1">
      <c r="A235" s="209"/>
      <c r="B235" s="71"/>
      <c r="C235" s="372"/>
      <c r="D235" s="199"/>
      <c r="E235" s="71"/>
      <c r="F235" s="199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"/>
      <c r="AF235" s="7"/>
      <c r="AG235" s="7"/>
      <c r="AH235" s="7"/>
    </row>
    <row r="236" spans="1:34" ht="15.75" customHeight="1">
      <c r="A236" s="209"/>
      <c r="B236" s="71"/>
      <c r="C236" s="372"/>
      <c r="D236" s="199"/>
      <c r="E236" s="71"/>
      <c r="F236" s="199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"/>
      <c r="AF236" s="7"/>
      <c r="AG236" s="7"/>
      <c r="AH236" s="7"/>
    </row>
    <row r="237" spans="1:34" ht="15.75" customHeight="1">
      <c r="A237" s="209"/>
      <c r="B237" s="71"/>
      <c r="C237" s="372"/>
      <c r="D237" s="199"/>
      <c r="E237" s="71"/>
      <c r="F237" s="199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"/>
      <c r="AF237" s="7"/>
      <c r="AG237" s="7"/>
      <c r="AH237" s="7"/>
    </row>
    <row r="238" spans="1:34" ht="15.75" customHeight="1">
      <c r="A238" s="209"/>
      <c r="B238" s="71"/>
      <c r="C238" s="372"/>
      <c r="D238" s="199"/>
      <c r="E238" s="71"/>
      <c r="F238" s="199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"/>
      <c r="AF238" s="7"/>
      <c r="AG238" s="7"/>
      <c r="AH238" s="7"/>
    </row>
    <row r="239" spans="1:34" ht="15.75" customHeight="1">
      <c r="A239" s="209"/>
      <c r="B239" s="71"/>
      <c r="C239" s="372"/>
      <c r="D239" s="199"/>
      <c r="E239" s="71"/>
      <c r="F239" s="199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"/>
      <c r="AF239" s="7"/>
      <c r="AG239" s="7"/>
      <c r="AH239" s="7"/>
    </row>
    <row r="240" spans="1:34" ht="15.75" customHeight="1">
      <c r="A240" s="209"/>
      <c r="B240" s="71"/>
      <c r="C240" s="372"/>
      <c r="D240" s="199"/>
      <c r="E240" s="71"/>
      <c r="F240" s="199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"/>
      <c r="AF240" s="7"/>
      <c r="AG240" s="7"/>
      <c r="AH240" s="7"/>
    </row>
    <row r="241" spans="1:34" ht="15.75" customHeight="1">
      <c r="A241" s="209"/>
      <c r="B241" s="71"/>
      <c r="C241" s="372"/>
      <c r="D241" s="199"/>
      <c r="E241" s="71"/>
      <c r="F241" s="199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"/>
      <c r="AF241" s="7"/>
      <c r="AG241" s="7"/>
      <c r="AH241" s="7"/>
    </row>
    <row r="242" spans="1:34" ht="15.75" customHeight="1">
      <c r="A242" s="209"/>
      <c r="B242" s="71"/>
      <c r="C242" s="372"/>
      <c r="D242" s="199"/>
      <c r="E242" s="71"/>
      <c r="F242" s="199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"/>
      <c r="AF242" s="7"/>
      <c r="AG242" s="7"/>
      <c r="AH242" s="7"/>
    </row>
    <row r="243" spans="1:34" ht="15.75" customHeight="1">
      <c r="A243" s="209"/>
      <c r="B243" s="71"/>
      <c r="C243" s="372"/>
      <c r="D243" s="199"/>
      <c r="E243" s="71"/>
      <c r="F243" s="199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"/>
      <c r="AF243" s="7"/>
      <c r="AG243" s="7"/>
      <c r="AH243" s="7"/>
    </row>
    <row r="244" spans="1:34" ht="15.75" customHeight="1">
      <c r="A244" s="209"/>
      <c r="B244" s="71"/>
      <c r="C244" s="372"/>
      <c r="D244" s="199"/>
      <c r="E244" s="71"/>
      <c r="F244" s="199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"/>
      <c r="AF244" s="7"/>
      <c r="AG244" s="7"/>
      <c r="AH244" s="7"/>
    </row>
    <row r="245" spans="1:34" ht="15.75" customHeight="1">
      <c r="A245" s="209"/>
      <c r="B245" s="71"/>
      <c r="C245" s="372"/>
      <c r="D245" s="199"/>
      <c r="E245" s="71"/>
      <c r="F245" s="199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"/>
      <c r="AF245" s="7"/>
      <c r="AG245" s="7"/>
      <c r="AH245" s="7"/>
    </row>
    <row r="246" spans="1:34" ht="15.75" customHeight="1">
      <c r="A246" s="209"/>
      <c r="B246" s="71"/>
      <c r="C246" s="372"/>
      <c r="D246" s="199"/>
      <c r="E246" s="71"/>
      <c r="F246" s="199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"/>
      <c r="AF246" s="7"/>
      <c r="AG246" s="7"/>
      <c r="AH246" s="7"/>
    </row>
    <row r="247" spans="1:34" ht="15.75" customHeight="1">
      <c r="A247" s="209"/>
      <c r="B247" s="71"/>
      <c r="C247" s="372"/>
      <c r="D247" s="199"/>
      <c r="E247" s="71"/>
      <c r="F247" s="199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"/>
      <c r="AF247" s="7"/>
      <c r="AG247" s="7"/>
      <c r="AH247" s="7"/>
    </row>
    <row r="248" spans="1:34" ht="15.75" customHeight="1">
      <c r="A248" s="209"/>
      <c r="B248" s="71"/>
      <c r="C248" s="372"/>
      <c r="D248" s="199"/>
      <c r="E248" s="71"/>
      <c r="F248" s="199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"/>
      <c r="AF248" s="7"/>
      <c r="AG248" s="7"/>
      <c r="AH248" s="7"/>
    </row>
    <row r="249" spans="1:34" ht="15.75" customHeight="1">
      <c r="A249" s="209"/>
      <c r="B249" s="71"/>
      <c r="C249" s="372"/>
      <c r="D249" s="199"/>
      <c r="E249" s="71"/>
      <c r="F249" s="199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"/>
      <c r="AF249" s="7"/>
      <c r="AG249" s="7"/>
      <c r="AH249" s="7"/>
    </row>
    <row r="250" spans="1:34" ht="15.75" customHeight="1">
      <c r="A250" s="209"/>
      <c r="B250" s="71"/>
      <c r="C250" s="372"/>
      <c r="D250" s="199"/>
      <c r="E250" s="71"/>
      <c r="F250" s="199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"/>
      <c r="AF250" s="7"/>
      <c r="AG250" s="7"/>
      <c r="AH250" s="7"/>
    </row>
    <row r="251" spans="1:34" ht="15.75" customHeight="1">
      <c r="A251" s="209"/>
      <c r="B251" s="71"/>
      <c r="C251" s="372"/>
      <c r="D251" s="199"/>
      <c r="E251" s="71"/>
      <c r="F251" s="199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"/>
      <c r="AF251" s="7"/>
      <c r="AG251" s="7"/>
      <c r="AH251" s="7"/>
    </row>
    <row r="252" spans="1:34" ht="15.75" customHeight="1">
      <c r="A252" s="209"/>
      <c r="B252" s="71"/>
      <c r="C252" s="372"/>
      <c r="D252" s="199"/>
      <c r="E252" s="71"/>
      <c r="F252" s="199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"/>
      <c r="AF252" s="7"/>
      <c r="AG252" s="7"/>
      <c r="AH252" s="7"/>
    </row>
    <row r="253" spans="1:34" ht="15.75" customHeight="1">
      <c r="A253" s="209"/>
      <c r="B253" s="71"/>
      <c r="C253" s="372"/>
      <c r="D253" s="199"/>
      <c r="E253" s="71"/>
      <c r="F253" s="199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"/>
      <c r="AF253" s="7"/>
      <c r="AG253" s="7"/>
      <c r="AH253" s="7"/>
    </row>
    <row r="254" spans="1:34" ht="15.75" customHeight="1">
      <c r="A254" s="209"/>
      <c r="B254" s="71"/>
      <c r="C254" s="372"/>
      <c r="D254" s="199"/>
      <c r="E254" s="71"/>
      <c r="F254" s="199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"/>
      <c r="AF254" s="7"/>
      <c r="AG254" s="7"/>
      <c r="AH254" s="7"/>
    </row>
    <row r="255" spans="1:34" ht="15.75" customHeight="1">
      <c r="A255" s="209"/>
      <c r="B255" s="71"/>
      <c r="C255" s="372"/>
      <c r="D255" s="199"/>
      <c r="E255" s="71"/>
      <c r="F255" s="199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"/>
      <c r="AF255" s="7"/>
      <c r="AG255" s="7"/>
      <c r="AH255" s="7"/>
    </row>
    <row r="256" spans="1:34" ht="15.75" customHeight="1">
      <c r="A256" s="209"/>
      <c r="B256" s="71"/>
      <c r="C256" s="372"/>
      <c r="D256" s="199"/>
      <c r="E256" s="71"/>
      <c r="F256" s="199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"/>
      <c r="AF256" s="7"/>
      <c r="AG256" s="7"/>
      <c r="AH256" s="7"/>
    </row>
    <row r="257" spans="1:34" ht="15.75" customHeight="1">
      <c r="A257" s="209"/>
      <c r="B257" s="71"/>
      <c r="C257" s="372"/>
      <c r="D257" s="199"/>
      <c r="E257" s="71"/>
      <c r="F257" s="199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"/>
      <c r="AF257" s="7"/>
      <c r="AG257" s="7"/>
      <c r="AH257" s="7"/>
    </row>
    <row r="258" spans="1:34" ht="15.75" customHeight="1">
      <c r="A258" s="209"/>
      <c r="B258" s="71"/>
      <c r="C258" s="372"/>
      <c r="D258" s="199"/>
      <c r="E258" s="71"/>
      <c r="F258" s="199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"/>
      <c r="AF258" s="7"/>
      <c r="AG258" s="7"/>
      <c r="AH258" s="7"/>
    </row>
    <row r="259" spans="1:34" ht="15.75" customHeight="1">
      <c r="A259" s="209"/>
      <c r="B259" s="71"/>
      <c r="C259" s="372"/>
      <c r="D259" s="199"/>
      <c r="E259" s="71"/>
      <c r="F259" s="199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"/>
      <c r="AF259" s="7"/>
      <c r="AG259" s="7"/>
      <c r="AH259" s="7"/>
    </row>
    <row r="260" spans="1:34" ht="15.75" customHeight="1">
      <c r="A260" s="209"/>
      <c r="B260" s="71"/>
      <c r="C260" s="372"/>
      <c r="D260" s="199"/>
      <c r="E260" s="71"/>
      <c r="F260" s="199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"/>
      <c r="AF260" s="7"/>
      <c r="AG260" s="7"/>
      <c r="AH260" s="7"/>
    </row>
    <row r="261" spans="1:34" ht="15.75" customHeight="1">
      <c r="A261" s="209"/>
      <c r="B261" s="71"/>
      <c r="C261" s="372"/>
      <c r="D261" s="199"/>
      <c r="E261" s="71"/>
      <c r="F261" s="199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"/>
      <c r="AF261" s="7"/>
      <c r="AG261" s="7"/>
      <c r="AH261" s="7"/>
    </row>
    <row r="262" spans="1:34" ht="15.75" customHeight="1">
      <c r="A262" s="209"/>
      <c r="B262" s="71"/>
      <c r="C262" s="372"/>
      <c r="D262" s="199"/>
      <c r="E262" s="71"/>
      <c r="F262" s="199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"/>
      <c r="AF262" s="7"/>
      <c r="AG262" s="7"/>
      <c r="AH262" s="7"/>
    </row>
    <row r="263" spans="1:34" ht="15.75" customHeight="1">
      <c r="A263" s="209"/>
      <c r="B263" s="71"/>
      <c r="C263" s="372"/>
      <c r="D263" s="199"/>
      <c r="E263" s="71"/>
      <c r="F263" s="199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"/>
      <c r="AF263" s="7"/>
      <c r="AG263" s="7"/>
      <c r="AH263" s="7"/>
    </row>
    <row r="264" spans="1:34" ht="15.75" customHeight="1">
      <c r="A264" s="209"/>
      <c r="B264" s="71"/>
      <c r="C264" s="372"/>
      <c r="D264" s="199"/>
      <c r="E264" s="71"/>
      <c r="F264" s="199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"/>
      <c r="AF264" s="7"/>
      <c r="AG264" s="7"/>
      <c r="AH264" s="7"/>
    </row>
    <row r="265" spans="1:34" ht="15.75" customHeight="1">
      <c r="A265" s="209"/>
      <c r="B265" s="71"/>
      <c r="C265" s="372"/>
      <c r="D265" s="199"/>
      <c r="E265" s="71"/>
      <c r="F265" s="199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"/>
      <c r="AF265" s="7"/>
      <c r="AG265" s="7"/>
      <c r="AH265" s="7"/>
    </row>
    <row r="266" spans="1:34" ht="15.75" customHeight="1">
      <c r="A266" s="209"/>
      <c r="B266" s="71"/>
      <c r="C266" s="372"/>
      <c r="D266" s="199"/>
      <c r="E266" s="71"/>
      <c r="F266" s="199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"/>
      <c r="AF266" s="7"/>
      <c r="AG266" s="7"/>
      <c r="AH266" s="7"/>
    </row>
    <row r="267" spans="1:34" ht="15.75" customHeight="1">
      <c r="A267" s="209"/>
      <c r="B267" s="71"/>
      <c r="C267" s="372"/>
      <c r="D267" s="199"/>
      <c r="E267" s="71"/>
      <c r="F267" s="199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"/>
      <c r="AF267" s="7"/>
      <c r="AG267" s="7"/>
      <c r="AH267" s="7"/>
    </row>
    <row r="268" spans="1:34" ht="15.75" customHeight="1">
      <c r="A268" s="209"/>
      <c r="B268" s="71"/>
      <c r="C268" s="372"/>
      <c r="D268" s="199"/>
      <c r="E268" s="71"/>
      <c r="F268" s="199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"/>
      <c r="AF268" s="7"/>
      <c r="AG268" s="7"/>
      <c r="AH268" s="7"/>
    </row>
    <row r="269" spans="1:34" ht="15.75" customHeight="1">
      <c r="A269" s="209"/>
      <c r="B269" s="71"/>
      <c r="C269" s="372"/>
      <c r="D269" s="199"/>
      <c r="E269" s="71"/>
      <c r="F269" s="199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"/>
      <c r="AF269" s="7"/>
      <c r="AG269" s="7"/>
      <c r="AH269" s="7"/>
    </row>
    <row r="270" spans="1:34" ht="15.75" customHeight="1">
      <c r="A270" s="209"/>
      <c r="B270" s="71"/>
      <c r="C270" s="372"/>
      <c r="D270" s="199"/>
      <c r="E270" s="71"/>
      <c r="F270" s="199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"/>
      <c r="AF270" s="7"/>
      <c r="AG270" s="7"/>
      <c r="AH270" s="7"/>
    </row>
    <row r="271" spans="1:34" ht="15.75" customHeight="1">
      <c r="A271" s="209"/>
      <c r="B271" s="71"/>
      <c r="C271" s="372"/>
      <c r="D271" s="199"/>
      <c r="E271" s="71"/>
      <c r="F271" s="199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"/>
      <c r="AF271" s="7"/>
      <c r="AG271" s="7"/>
      <c r="AH271" s="7"/>
    </row>
    <row r="272" spans="1:34" ht="15.75" customHeight="1">
      <c r="A272" s="209"/>
      <c r="B272" s="71"/>
      <c r="C272" s="372"/>
      <c r="D272" s="199"/>
      <c r="E272" s="71"/>
      <c r="F272" s="199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"/>
      <c r="AF272" s="7"/>
      <c r="AG272" s="7"/>
      <c r="AH272" s="7"/>
    </row>
    <row r="273" spans="1:34" ht="15.75" customHeight="1">
      <c r="A273" s="209"/>
      <c r="B273" s="71"/>
      <c r="C273" s="372"/>
      <c r="D273" s="199"/>
      <c r="E273" s="71"/>
      <c r="F273" s="199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"/>
      <c r="AF273" s="7"/>
      <c r="AG273" s="7"/>
      <c r="AH273" s="7"/>
    </row>
    <row r="274" spans="1:34" ht="15.75" customHeight="1">
      <c r="A274" s="209"/>
      <c r="B274" s="71"/>
      <c r="C274" s="372"/>
      <c r="D274" s="199"/>
      <c r="E274" s="71"/>
      <c r="F274" s="199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"/>
      <c r="AF274" s="7"/>
      <c r="AG274" s="7"/>
      <c r="AH274" s="7"/>
    </row>
    <row r="275" spans="1:34" ht="15.75" customHeight="1">
      <c r="A275" s="209"/>
      <c r="B275" s="71"/>
      <c r="C275" s="372"/>
      <c r="D275" s="199"/>
      <c r="E275" s="71"/>
      <c r="F275" s="199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"/>
      <c r="AF275" s="7"/>
      <c r="AG275" s="7"/>
      <c r="AH275" s="7"/>
    </row>
    <row r="276" spans="1:34" ht="15.75" customHeight="1">
      <c r="A276" s="209"/>
      <c r="B276" s="71"/>
      <c r="C276" s="372"/>
      <c r="D276" s="199"/>
      <c r="E276" s="71"/>
      <c r="F276" s="199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"/>
      <c r="AF276" s="7"/>
      <c r="AG276" s="7"/>
      <c r="AH276" s="7"/>
    </row>
    <row r="277" spans="1:34" ht="15.75" customHeight="1">
      <c r="A277" s="209"/>
      <c r="B277" s="71"/>
      <c r="C277" s="372"/>
      <c r="D277" s="199"/>
      <c r="E277" s="71"/>
      <c r="F277" s="199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"/>
      <c r="AF277" s="7"/>
      <c r="AG277" s="7"/>
      <c r="AH277" s="7"/>
    </row>
    <row r="278" spans="1:34" ht="15.75" customHeight="1">
      <c r="A278" s="209"/>
      <c r="B278" s="71"/>
      <c r="C278" s="372"/>
      <c r="D278" s="199"/>
      <c r="E278" s="71"/>
      <c r="F278" s="199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"/>
      <c r="AF278" s="7"/>
      <c r="AG278" s="7"/>
      <c r="AH278" s="7"/>
    </row>
    <row r="279" spans="1:34" ht="15.75" customHeight="1">
      <c r="A279" s="209"/>
      <c r="B279" s="71"/>
      <c r="C279" s="372"/>
      <c r="D279" s="199"/>
      <c r="E279" s="71"/>
      <c r="F279" s="199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"/>
      <c r="AF279" s="7"/>
      <c r="AG279" s="7"/>
      <c r="AH279" s="7"/>
    </row>
    <row r="280" spans="1:34" ht="15.75" customHeight="1">
      <c r="A280" s="209"/>
      <c r="B280" s="71"/>
      <c r="C280" s="372"/>
      <c r="D280" s="199"/>
      <c r="E280" s="71"/>
      <c r="F280" s="199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"/>
      <c r="AF280" s="7"/>
      <c r="AG280" s="7"/>
      <c r="AH280" s="7"/>
    </row>
    <row r="281" spans="1:34" ht="15.75" customHeight="1">
      <c r="A281" s="209"/>
      <c r="B281" s="71"/>
      <c r="C281" s="372"/>
      <c r="D281" s="199"/>
      <c r="E281" s="71"/>
      <c r="F281" s="199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"/>
      <c r="AF281" s="7"/>
      <c r="AG281" s="7"/>
      <c r="AH281" s="7"/>
    </row>
    <row r="282" spans="1:34" ht="15.75" customHeight="1">
      <c r="A282" s="209"/>
      <c r="B282" s="71"/>
      <c r="C282" s="372"/>
      <c r="D282" s="199"/>
      <c r="E282" s="71"/>
      <c r="F282" s="199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"/>
      <c r="AF282" s="7"/>
      <c r="AG282" s="7"/>
      <c r="AH282" s="7"/>
    </row>
    <row r="283" spans="1:34" ht="15.75" customHeight="1">
      <c r="A283" s="209"/>
      <c r="B283" s="71"/>
      <c r="C283" s="372"/>
      <c r="D283" s="199"/>
      <c r="E283" s="71"/>
      <c r="F283" s="199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"/>
      <c r="AF283" s="7"/>
      <c r="AG283" s="7"/>
      <c r="AH283" s="7"/>
    </row>
    <row r="284" spans="1:34" ht="15.75" customHeight="1">
      <c r="A284" s="209"/>
      <c r="B284" s="71"/>
      <c r="C284" s="372"/>
      <c r="D284" s="199"/>
      <c r="E284" s="71"/>
      <c r="F284" s="199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"/>
      <c r="AF284" s="7"/>
      <c r="AG284" s="7"/>
      <c r="AH284" s="7"/>
    </row>
    <row r="285" spans="1:34" ht="15.75" customHeight="1">
      <c r="A285" s="209"/>
      <c r="B285" s="71"/>
      <c r="C285" s="372"/>
      <c r="D285" s="199"/>
      <c r="E285" s="71"/>
      <c r="F285" s="199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"/>
      <c r="AF285" s="7"/>
      <c r="AG285" s="7"/>
      <c r="AH285" s="7"/>
    </row>
    <row r="286" spans="1:34" ht="15.75" customHeight="1">
      <c r="A286" s="209"/>
      <c r="B286" s="71"/>
      <c r="C286" s="372"/>
      <c r="D286" s="199"/>
      <c r="E286" s="71"/>
      <c r="F286" s="199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"/>
      <c r="AF286" s="7"/>
      <c r="AG286" s="7"/>
      <c r="AH286" s="7"/>
    </row>
    <row r="287" spans="1:34" ht="15.75" customHeight="1">
      <c r="A287" s="209"/>
      <c r="B287" s="71"/>
      <c r="C287" s="372"/>
      <c r="D287" s="199"/>
      <c r="E287" s="71"/>
      <c r="F287" s="199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"/>
      <c r="AF287" s="7"/>
      <c r="AG287" s="7"/>
      <c r="AH287" s="7"/>
    </row>
    <row r="288" spans="1:34" ht="15.75" customHeight="1">
      <c r="A288" s="209"/>
      <c r="B288" s="71"/>
      <c r="C288" s="372"/>
      <c r="D288" s="199"/>
      <c r="E288" s="71"/>
      <c r="F288" s="199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"/>
      <c r="AF288" s="7"/>
      <c r="AG288" s="7"/>
      <c r="AH288" s="7"/>
    </row>
    <row r="289" spans="1:34" ht="15.75" customHeight="1">
      <c r="A289" s="209"/>
      <c r="B289" s="71"/>
      <c r="C289" s="372"/>
      <c r="D289" s="199"/>
      <c r="E289" s="71"/>
      <c r="F289" s="199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"/>
      <c r="AF289" s="7"/>
      <c r="AG289" s="7"/>
      <c r="AH289" s="7"/>
    </row>
    <row r="290" spans="1:34" ht="15.75" customHeight="1">
      <c r="A290" s="209"/>
      <c r="B290" s="71"/>
      <c r="C290" s="372"/>
      <c r="D290" s="199"/>
      <c r="E290" s="71"/>
      <c r="F290" s="199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"/>
      <c r="AF290" s="7"/>
      <c r="AG290" s="7"/>
      <c r="AH290" s="7"/>
    </row>
    <row r="291" spans="1:34" ht="15.75" customHeight="1">
      <c r="A291" s="209"/>
      <c r="B291" s="71"/>
      <c r="C291" s="372"/>
      <c r="D291" s="199"/>
      <c r="E291" s="71"/>
      <c r="F291" s="199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"/>
      <c r="AF291" s="7"/>
      <c r="AG291" s="7"/>
      <c r="AH291" s="7"/>
    </row>
    <row r="292" spans="1:34" ht="15.75" customHeight="1">
      <c r="A292" s="209"/>
      <c r="B292" s="71"/>
      <c r="C292" s="372"/>
      <c r="D292" s="199"/>
      <c r="E292" s="71"/>
      <c r="F292" s="199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"/>
      <c r="AF292" s="7"/>
      <c r="AG292" s="7"/>
      <c r="AH292" s="7"/>
    </row>
    <row r="293" spans="1:34" ht="15.75" customHeight="1">
      <c r="A293" s="209"/>
      <c r="B293" s="71"/>
      <c r="C293" s="372"/>
      <c r="D293" s="199"/>
      <c r="E293" s="71"/>
      <c r="F293" s="199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"/>
      <c r="AF293" s="7"/>
      <c r="AG293" s="7"/>
      <c r="AH293" s="7"/>
    </row>
    <row r="294" spans="1:34" ht="15.75" customHeight="1">
      <c r="A294" s="209"/>
      <c r="B294" s="71"/>
      <c r="C294" s="372"/>
      <c r="D294" s="199"/>
      <c r="E294" s="71"/>
      <c r="F294" s="199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"/>
      <c r="AF294" s="7"/>
      <c r="AG294" s="7"/>
      <c r="AH294" s="7"/>
    </row>
    <row r="295" spans="1:34" ht="15.75" customHeight="1">
      <c r="A295" s="209"/>
      <c r="B295" s="71"/>
      <c r="C295" s="372"/>
      <c r="D295" s="199"/>
      <c r="E295" s="71"/>
      <c r="F295" s="199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"/>
      <c r="AF295" s="7"/>
      <c r="AG295" s="7"/>
      <c r="AH295" s="7"/>
    </row>
    <row r="296" spans="1:34" ht="15.75" customHeight="1">
      <c r="A296" s="209"/>
      <c r="B296" s="71"/>
      <c r="C296" s="372"/>
      <c r="D296" s="199"/>
      <c r="E296" s="71"/>
      <c r="F296" s="199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"/>
      <c r="AF296" s="7"/>
      <c r="AG296" s="7"/>
      <c r="AH296" s="7"/>
    </row>
    <row r="297" spans="1:34" ht="15.75" customHeight="1">
      <c r="A297" s="209"/>
      <c r="B297" s="71"/>
      <c r="C297" s="372"/>
      <c r="D297" s="199"/>
      <c r="E297" s="71"/>
      <c r="F297" s="199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"/>
      <c r="AF297" s="7"/>
      <c r="AG297" s="7"/>
      <c r="AH297" s="7"/>
    </row>
    <row r="298" spans="1:34" ht="15.75" customHeight="1">
      <c r="A298" s="209"/>
      <c r="B298" s="71"/>
      <c r="C298" s="372"/>
      <c r="D298" s="199"/>
      <c r="E298" s="71"/>
      <c r="F298" s="199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"/>
      <c r="AF298" s="7"/>
      <c r="AG298" s="7"/>
      <c r="AH298" s="7"/>
    </row>
    <row r="299" spans="1:34" ht="15.75" customHeight="1">
      <c r="A299" s="209"/>
      <c r="B299" s="71"/>
      <c r="C299" s="372"/>
      <c r="D299" s="199"/>
      <c r="E299" s="71"/>
      <c r="F299" s="199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"/>
      <c r="AF299" s="7"/>
      <c r="AG299" s="7"/>
      <c r="AH299" s="7"/>
    </row>
    <row r="300" spans="1:34" ht="15.75" customHeight="1">
      <c r="A300" s="209"/>
      <c r="B300" s="71"/>
      <c r="C300" s="372"/>
      <c r="D300" s="199"/>
      <c r="E300" s="71"/>
      <c r="F300" s="199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"/>
      <c r="AF300" s="7"/>
      <c r="AG300" s="7"/>
      <c r="AH300" s="7"/>
    </row>
    <row r="301" spans="1:34" ht="15.75" customHeight="1">
      <c r="A301" s="209"/>
      <c r="B301" s="71"/>
      <c r="C301" s="372"/>
      <c r="D301" s="199"/>
      <c r="E301" s="71"/>
      <c r="F301" s="199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"/>
      <c r="AF301" s="7"/>
      <c r="AG301" s="7"/>
      <c r="AH301" s="7"/>
    </row>
    <row r="302" spans="1:34" ht="15.75" customHeight="1">
      <c r="A302" s="209"/>
      <c r="B302" s="71"/>
      <c r="C302" s="372"/>
      <c r="D302" s="199"/>
      <c r="E302" s="71"/>
      <c r="F302" s="199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"/>
      <c r="AF302" s="7"/>
      <c r="AG302" s="7"/>
      <c r="AH302" s="7"/>
    </row>
    <row r="303" spans="1:34" ht="15.75" customHeight="1">
      <c r="A303" s="209"/>
      <c r="B303" s="71"/>
      <c r="C303" s="372"/>
      <c r="D303" s="199"/>
      <c r="E303" s="71"/>
      <c r="F303" s="199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"/>
      <c r="AF303" s="7"/>
      <c r="AG303" s="7"/>
      <c r="AH303" s="7"/>
    </row>
    <row r="304" spans="1:34" ht="15.75" customHeight="1">
      <c r="A304" s="209"/>
      <c r="B304" s="71"/>
      <c r="C304" s="372"/>
      <c r="D304" s="199"/>
      <c r="E304" s="71"/>
      <c r="F304" s="199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"/>
      <c r="AF304" s="7"/>
      <c r="AG304" s="7"/>
      <c r="AH304" s="7"/>
    </row>
    <row r="305" spans="1:34" ht="15.75" customHeight="1">
      <c r="A305" s="209"/>
      <c r="B305" s="71"/>
      <c r="C305" s="372"/>
      <c r="D305" s="199"/>
      <c r="E305" s="71"/>
      <c r="F305" s="199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"/>
      <c r="AF305" s="7"/>
      <c r="AG305" s="7"/>
      <c r="AH305" s="7"/>
    </row>
    <row r="306" spans="1:34" ht="15.75" customHeight="1">
      <c r="A306" s="209"/>
      <c r="B306" s="71"/>
      <c r="C306" s="372"/>
      <c r="D306" s="199"/>
      <c r="E306" s="71"/>
      <c r="F306" s="199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"/>
      <c r="AF306" s="7"/>
      <c r="AG306" s="7"/>
      <c r="AH306" s="7"/>
    </row>
    <row r="307" spans="1:34" ht="15.75" customHeight="1">
      <c r="A307" s="209"/>
      <c r="B307" s="71"/>
      <c r="C307" s="372"/>
      <c r="D307" s="199"/>
      <c r="E307" s="71"/>
      <c r="F307" s="199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"/>
      <c r="AF307" s="7"/>
      <c r="AG307" s="7"/>
      <c r="AH307" s="7"/>
    </row>
    <row r="308" spans="1:34" ht="15.75" customHeight="1">
      <c r="A308" s="209"/>
      <c r="B308" s="71"/>
      <c r="C308" s="372"/>
      <c r="D308" s="199"/>
      <c r="E308" s="71"/>
      <c r="F308" s="199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"/>
      <c r="AF308" s="7"/>
      <c r="AG308" s="7"/>
      <c r="AH308" s="7"/>
    </row>
    <row r="309" spans="1:34" ht="15.75" customHeight="1">
      <c r="A309" s="209"/>
      <c r="B309" s="71"/>
      <c r="C309" s="372"/>
      <c r="D309" s="199"/>
      <c r="E309" s="71"/>
      <c r="F309" s="199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"/>
      <c r="AF309" s="7"/>
      <c r="AG309" s="7"/>
      <c r="AH309" s="7"/>
    </row>
    <row r="310" spans="1:34" ht="15.75" customHeight="1">
      <c r="A310" s="209"/>
      <c r="B310" s="71"/>
      <c r="C310" s="372"/>
      <c r="D310" s="199"/>
      <c r="E310" s="71"/>
      <c r="F310" s="199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"/>
      <c r="AF310" s="7"/>
      <c r="AG310" s="7"/>
      <c r="AH310" s="7"/>
    </row>
    <row r="311" spans="1:34" ht="15.75" customHeight="1">
      <c r="A311" s="209"/>
      <c r="B311" s="71"/>
      <c r="C311" s="372"/>
      <c r="D311" s="199"/>
      <c r="E311" s="71"/>
      <c r="F311" s="199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"/>
      <c r="AF311" s="7"/>
      <c r="AG311" s="7"/>
      <c r="AH311" s="7"/>
    </row>
    <row r="312" spans="1:34" ht="15.75" customHeight="1">
      <c r="A312" s="209"/>
      <c r="B312" s="71"/>
      <c r="C312" s="372"/>
      <c r="D312" s="199"/>
      <c r="E312" s="71"/>
      <c r="F312" s="199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"/>
      <c r="AF312" s="7"/>
      <c r="AG312" s="7"/>
      <c r="AH312" s="7"/>
    </row>
    <row r="313" spans="1:34" ht="15.75" customHeight="1">
      <c r="A313" s="209"/>
      <c r="B313" s="71"/>
      <c r="C313" s="372"/>
      <c r="D313" s="199"/>
      <c r="E313" s="71"/>
      <c r="F313" s="199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"/>
      <c r="AF313" s="7"/>
      <c r="AG313" s="7"/>
      <c r="AH313" s="7"/>
    </row>
    <row r="314" spans="1:34" ht="15.75" customHeight="1">
      <c r="A314" s="209"/>
      <c r="B314" s="71"/>
      <c r="C314" s="372"/>
      <c r="D314" s="199"/>
      <c r="E314" s="71"/>
      <c r="F314" s="199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"/>
      <c r="AF314" s="7"/>
      <c r="AG314" s="7"/>
      <c r="AH314" s="7"/>
    </row>
    <row r="315" spans="1:34" ht="15.75" customHeight="1">
      <c r="A315" s="209"/>
      <c r="B315" s="71"/>
      <c r="C315" s="372"/>
      <c r="D315" s="199"/>
      <c r="E315" s="71"/>
      <c r="F315" s="199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"/>
      <c r="AF315" s="7"/>
      <c r="AG315" s="7"/>
      <c r="AH315" s="7"/>
    </row>
    <row r="316" spans="1:34" ht="15.75" customHeight="1">
      <c r="A316" s="209"/>
      <c r="B316" s="71"/>
      <c r="C316" s="372"/>
      <c r="D316" s="199"/>
      <c r="E316" s="71"/>
      <c r="F316" s="199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"/>
      <c r="AF316" s="7"/>
      <c r="AG316" s="7"/>
      <c r="AH316" s="7"/>
    </row>
    <row r="317" spans="1:34" ht="15.75" customHeight="1">
      <c r="A317" s="209"/>
      <c r="B317" s="71"/>
      <c r="C317" s="372"/>
      <c r="D317" s="199"/>
      <c r="E317" s="71"/>
      <c r="F317" s="199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"/>
      <c r="AF317" s="7"/>
      <c r="AG317" s="7"/>
      <c r="AH317" s="7"/>
    </row>
    <row r="318" spans="1:34" ht="15.75" customHeight="1">
      <c r="A318" s="209"/>
      <c r="B318" s="71"/>
      <c r="C318" s="372"/>
      <c r="D318" s="199"/>
      <c r="E318" s="71"/>
      <c r="F318" s="199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"/>
      <c r="AF318" s="7"/>
      <c r="AG318" s="7"/>
      <c r="AH318" s="7"/>
    </row>
    <row r="319" spans="1:34" ht="15.75" customHeight="1">
      <c r="A319" s="209"/>
      <c r="B319" s="71"/>
      <c r="C319" s="372"/>
      <c r="D319" s="199"/>
      <c r="E319" s="71"/>
      <c r="F319" s="199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"/>
      <c r="AF319" s="7"/>
      <c r="AG319" s="7"/>
      <c r="AH319" s="7"/>
    </row>
    <row r="320" spans="1:34" ht="15.75" customHeight="1">
      <c r="A320" s="209"/>
      <c r="B320" s="71"/>
      <c r="C320" s="372"/>
      <c r="D320" s="199"/>
      <c r="E320" s="71"/>
      <c r="F320" s="199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"/>
      <c r="AF320" s="7"/>
      <c r="AG320" s="7"/>
      <c r="AH320" s="7"/>
    </row>
    <row r="321" spans="1:34" ht="15.75" customHeight="1">
      <c r="A321" s="209"/>
      <c r="B321" s="71"/>
      <c r="C321" s="372"/>
      <c r="D321" s="199"/>
      <c r="E321" s="71"/>
      <c r="F321" s="199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"/>
      <c r="AF321" s="7"/>
      <c r="AG321" s="7"/>
      <c r="AH321" s="7"/>
    </row>
    <row r="322" spans="1:34" ht="15.75" customHeight="1">
      <c r="A322" s="209"/>
      <c r="B322" s="71"/>
      <c r="C322" s="372"/>
      <c r="D322" s="199"/>
      <c r="E322" s="71"/>
      <c r="F322" s="199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"/>
      <c r="AF322" s="7"/>
      <c r="AG322" s="7"/>
      <c r="AH322" s="7"/>
    </row>
    <row r="323" spans="1:34" ht="15.75" customHeight="1">
      <c r="A323" s="209"/>
      <c r="B323" s="71"/>
      <c r="C323" s="372"/>
      <c r="D323" s="199"/>
      <c r="E323" s="71"/>
      <c r="F323" s="199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"/>
      <c r="AF323" s="7"/>
      <c r="AG323" s="7"/>
      <c r="AH323" s="7"/>
    </row>
    <row r="324" spans="1:34" ht="15.75" customHeight="1">
      <c r="A324" s="209"/>
      <c r="B324" s="71"/>
      <c r="C324" s="372"/>
      <c r="D324" s="199"/>
      <c r="E324" s="71"/>
      <c r="F324" s="199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"/>
      <c r="AF324" s="7"/>
      <c r="AG324" s="7"/>
      <c r="AH324" s="7"/>
    </row>
    <row r="325" spans="1:34" ht="15.75" customHeight="1">
      <c r="A325" s="209"/>
      <c r="B325" s="71"/>
      <c r="C325" s="372"/>
      <c r="D325" s="199"/>
      <c r="E325" s="71"/>
      <c r="F325" s="199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"/>
      <c r="AF325" s="7"/>
      <c r="AG325" s="7"/>
      <c r="AH325" s="7"/>
    </row>
    <row r="326" spans="1:34" ht="15.75" customHeight="1">
      <c r="A326" s="209"/>
      <c r="B326" s="71"/>
      <c r="C326" s="372"/>
      <c r="D326" s="199"/>
      <c r="E326" s="71"/>
      <c r="F326" s="199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"/>
      <c r="AF326" s="7"/>
      <c r="AG326" s="7"/>
      <c r="AH326" s="7"/>
    </row>
    <row r="327" spans="1:34" ht="15.75" customHeight="1">
      <c r="A327" s="209"/>
      <c r="B327" s="71"/>
      <c r="C327" s="372"/>
      <c r="D327" s="199"/>
      <c r="E327" s="71"/>
      <c r="F327" s="199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"/>
      <c r="AF327" s="7"/>
      <c r="AG327" s="7"/>
      <c r="AH327" s="7"/>
    </row>
    <row r="328" spans="1:34" ht="15.75" customHeight="1">
      <c r="A328" s="209"/>
      <c r="B328" s="71"/>
      <c r="C328" s="372"/>
      <c r="D328" s="199"/>
      <c r="E328" s="71"/>
      <c r="F328" s="199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"/>
      <c r="AF328" s="7"/>
      <c r="AG328" s="7"/>
      <c r="AH328" s="7"/>
    </row>
    <row r="329" spans="1:34" ht="15.75" customHeight="1">
      <c r="A329" s="209"/>
      <c r="B329" s="71"/>
      <c r="C329" s="372"/>
      <c r="D329" s="199"/>
      <c r="E329" s="71"/>
      <c r="F329" s="199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"/>
      <c r="AF329" s="7"/>
      <c r="AG329" s="7"/>
      <c r="AH329" s="7"/>
    </row>
    <row r="330" spans="1:34" ht="15.75" customHeight="1">
      <c r="A330" s="209"/>
      <c r="B330" s="71"/>
      <c r="C330" s="372"/>
      <c r="D330" s="199"/>
      <c r="E330" s="71"/>
      <c r="F330" s="199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"/>
      <c r="AF330" s="7"/>
      <c r="AG330" s="7"/>
      <c r="AH330" s="7"/>
    </row>
    <row r="331" spans="1:34" ht="15.75" customHeight="1">
      <c r="A331" s="209"/>
      <c r="B331" s="71"/>
      <c r="C331" s="372"/>
      <c r="D331" s="199"/>
      <c r="E331" s="71"/>
      <c r="F331" s="199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"/>
      <c r="AF331" s="7"/>
      <c r="AG331" s="7"/>
      <c r="AH331" s="7"/>
    </row>
    <row r="332" spans="1:34" ht="15.75" customHeight="1">
      <c r="A332" s="209"/>
      <c r="B332" s="71"/>
      <c r="C332" s="372"/>
      <c r="D332" s="199"/>
      <c r="E332" s="71"/>
      <c r="F332" s="199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"/>
      <c r="AF332" s="7"/>
      <c r="AG332" s="7"/>
      <c r="AH332" s="7"/>
    </row>
    <row r="333" spans="1:34" ht="15.75" customHeight="1">
      <c r="A333" s="209"/>
      <c r="B333" s="71"/>
      <c r="C333" s="372"/>
      <c r="D333" s="199"/>
      <c r="E333" s="71"/>
      <c r="F333" s="199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"/>
      <c r="AF333" s="7"/>
      <c r="AG333" s="7"/>
      <c r="AH333" s="7"/>
    </row>
    <row r="334" spans="1:34" ht="15.75" customHeight="1">
      <c r="A334" s="209"/>
      <c r="B334" s="71"/>
      <c r="C334" s="372"/>
      <c r="D334" s="199"/>
      <c r="E334" s="71"/>
      <c r="F334" s="199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"/>
      <c r="AF334" s="7"/>
      <c r="AG334" s="7"/>
      <c r="AH334" s="7"/>
    </row>
    <row r="335" spans="1:34" ht="15.75" customHeight="1">
      <c r="A335" s="209"/>
      <c r="B335" s="71"/>
      <c r="C335" s="372"/>
      <c r="D335" s="199"/>
      <c r="E335" s="71"/>
      <c r="F335" s="199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"/>
      <c r="AF335" s="7"/>
      <c r="AG335" s="7"/>
      <c r="AH335" s="7"/>
    </row>
    <row r="336" spans="1:34" ht="15.75" customHeight="1">
      <c r="A336" s="209"/>
      <c r="B336" s="71"/>
      <c r="C336" s="372"/>
      <c r="D336" s="199"/>
      <c r="E336" s="71"/>
      <c r="F336" s="199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"/>
      <c r="AF336" s="7"/>
      <c r="AG336" s="7"/>
      <c r="AH336" s="7"/>
    </row>
    <row r="337" spans="1:34" ht="15.75" customHeight="1">
      <c r="A337" s="209"/>
      <c r="B337" s="71"/>
      <c r="C337" s="372"/>
      <c r="D337" s="199"/>
      <c r="E337" s="71"/>
      <c r="F337" s="199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"/>
      <c r="AF337" s="7"/>
      <c r="AG337" s="7"/>
      <c r="AH337" s="7"/>
    </row>
    <row r="338" spans="1:34" ht="15.75" customHeight="1">
      <c r="A338" s="209"/>
      <c r="B338" s="71"/>
      <c r="C338" s="372"/>
      <c r="D338" s="199"/>
      <c r="E338" s="71"/>
      <c r="F338" s="199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"/>
      <c r="AF338" s="7"/>
      <c r="AG338" s="7"/>
      <c r="AH338" s="7"/>
    </row>
    <row r="339" spans="1:34" ht="15.75" customHeight="1">
      <c r="A339" s="209"/>
      <c r="B339" s="71"/>
      <c r="C339" s="372"/>
      <c r="D339" s="199"/>
      <c r="E339" s="71"/>
      <c r="F339" s="199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"/>
      <c r="AF339" s="7"/>
      <c r="AG339" s="7"/>
      <c r="AH339" s="7"/>
    </row>
    <row r="340" spans="1:34" ht="15.75" customHeight="1">
      <c r="A340" s="209"/>
      <c r="B340" s="71"/>
      <c r="C340" s="372"/>
      <c r="D340" s="199"/>
      <c r="E340" s="71"/>
      <c r="F340" s="199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"/>
      <c r="AF340" s="7"/>
      <c r="AG340" s="7"/>
      <c r="AH340" s="7"/>
    </row>
    <row r="341" spans="1:34" ht="15.75" customHeight="1">
      <c r="A341" s="209"/>
      <c r="B341" s="71"/>
      <c r="C341" s="372"/>
      <c r="D341" s="199"/>
      <c r="E341" s="71"/>
      <c r="F341" s="199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"/>
      <c r="AF341" s="7"/>
      <c r="AG341" s="7"/>
      <c r="AH341" s="7"/>
    </row>
    <row r="342" spans="1:34" ht="15.75" customHeight="1">
      <c r="A342" s="209"/>
      <c r="B342" s="71"/>
      <c r="C342" s="372"/>
      <c r="D342" s="199"/>
      <c r="E342" s="71"/>
      <c r="F342" s="199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"/>
      <c r="AF342" s="7"/>
      <c r="AG342" s="7"/>
      <c r="AH342" s="7"/>
    </row>
    <row r="343" spans="1:34" ht="15.75" customHeight="1">
      <c r="A343" s="209"/>
      <c r="B343" s="71"/>
      <c r="C343" s="372"/>
      <c r="D343" s="199"/>
      <c r="E343" s="71"/>
      <c r="F343" s="199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"/>
      <c r="AF343" s="7"/>
      <c r="AG343" s="7"/>
      <c r="AH343" s="7"/>
    </row>
    <row r="344" spans="1:34" ht="15.75" customHeight="1">
      <c r="A344" s="209"/>
      <c r="B344" s="71"/>
      <c r="C344" s="372"/>
      <c r="D344" s="199"/>
      <c r="E344" s="71"/>
      <c r="F344" s="199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"/>
      <c r="AF344" s="7"/>
      <c r="AG344" s="7"/>
      <c r="AH344" s="7"/>
    </row>
    <row r="345" spans="1:34" ht="15.75" customHeight="1">
      <c r="A345" s="209"/>
      <c r="B345" s="71"/>
      <c r="C345" s="372"/>
      <c r="D345" s="199"/>
      <c r="E345" s="71"/>
      <c r="F345" s="199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"/>
      <c r="AF345" s="7"/>
      <c r="AG345" s="7"/>
      <c r="AH345" s="7"/>
    </row>
    <row r="346" spans="1:34" ht="15.75" customHeight="1">
      <c r="A346" s="209"/>
      <c r="B346" s="71"/>
      <c r="C346" s="372"/>
      <c r="D346" s="199"/>
      <c r="E346" s="71"/>
      <c r="F346" s="199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"/>
      <c r="AF346" s="7"/>
      <c r="AG346" s="7"/>
      <c r="AH346" s="7"/>
    </row>
    <row r="347" spans="1:34" ht="15.75" customHeight="1">
      <c r="A347" s="209"/>
      <c r="B347" s="71"/>
      <c r="C347" s="372"/>
      <c r="D347" s="199"/>
      <c r="E347" s="71"/>
      <c r="F347" s="199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"/>
      <c r="AF347" s="7"/>
      <c r="AG347" s="7"/>
      <c r="AH347" s="7"/>
    </row>
    <row r="348" spans="1:34" ht="15.75" customHeight="1">
      <c r="A348" s="209"/>
      <c r="B348" s="71"/>
      <c r="C348" s="372"/>
      <c r="D348" s="199"/>
      <c r="E348" s="71"/>
      <c r="F348" s="199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"/>
      <c r="AF348" s="7"/>
      <c r="AG348" s="7"/>
      <c r="AH348" s="7"/>
    </row>
    <row r="349" spans="1:34" ht="15.75" customHeight="1">
      <c r="A349" s="209"/>
      <c r="B349" s="71"/>
      <c r="C349" s="372"/>
      <c r="D349" s="199"/>
      <c r="E349" s="71"/>
      <c r="F349" s="199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"/>
      <c r="AF349" s="7"/>
      <c r="AG349" s="7"/>
      <c r="AH349" s="7"/>
    </row>
    <row r="350" spans="1:34" ht="15.75" customHeight="1">
      <c r="A350" s="209"/>
      <c r="B350" s="71"/>
      <c r="C350" s="372"/>
      <c r="D350" s="199"/>
      <c r="E350" s="71"/>
      <c r="F350" s="199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"/>
      <c r="AF350" s="7"/>
      <c r="AG350" s="7"/>
      <c r="AH350" s="7"/>
    </row>
    <row r="351" spans="1:34" ht="15.75" customHeight="1">
      <c r="A351" s="209"/>
      <c r="B351" s="71"/>
      <c r="C351" s="372"/>
      <c r="D351" s="199"/>
      <c r="E351" s="71"/>
      <c r="F351" s="199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"/>
      <c r="AF351" s="7"/>
      <c r="AG351" s="7"/>
      <c r="AH351" s="7"/>
    </row>
    <row r="352" spans="1:34" ht="15.75" customHeight="1">
      <c r="A352" s="209"/>
      <c r="B352" s="71"/>
      <c r="C352" s="372"/>
      <c r="D352" s="199"/>
      <c r="E352" s="71"/>
      <c r="F352" s="199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"/>
      <c r="AF352" s="7"/>
      <c r="AG352" s="7"/>
      <c r="AH352" s="7"/>
    </row>
    <row r="353" spans="1:34" ht="15.75" customHeight="1">
      <c r="A353" s="209"/>
      <c r="B353" s="71"/>
      <c r="C353" s="372"/>
      <c r="D353" s="199"/>
      <c r="E353" s="71"/>
      <c r="F353" s="199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"/>
      <c r="AF353" s="7"/>
      <c r="AG353" s="7"/>
      <c r="AH353" s="7"/>
    </row>
    <row r="354" spans="1:34" ht="15.75" customHeight="1">
      <c r="A354" s="209"/>
      <c r="B354" s="71"/>
      <c r="C354" s="372"/>
      <c r="D354" s="199"/>
      <c r="E354" s="71"/>
      <c r="F354" s="199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"/>
      <c r="AF354" s="7"/>
      <c r="AG354" s="7"/>
      <c r="AH354" s="7"/>
    </row>
    <row r="355" spans="1:34" ht="15.75" customHeight="1">
      <c r="A355" s="209"/>
      <c r="B355" s="71"/>
      <c r="C355" s="372"/>
      <c r="D355" s="199"/>
      <c r="E355" s="71"/>
      <c r="F355" s="199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"/>
      <c r="AF355" s="7"/>
      <c r="AG355" s="7"/>
      <c r="AH355" s="7"/>
    </row>
    <row r="356" spans="1:34" ht="15.75" customHeight="1">
      <c r="A356" s="209"/>
      <c r="B356" s="71"/>
      <c r="C356" s="372"/>
      <c r="D356" s="199"/>
      <c r="E356" s="71"/>
      <c r="F356" s="199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"/>
      <c r="AF356" s="7"/>
      <c r="AG356" s="7"/>
      <c r="AH356" s="7"/>
    </row>
    <row r="357" spans="1:34" ht="15.75" customHeight="1">
      <c r="A357" s="209"/>
      <c r="B357" s="71"/>
      <c r="C357" s="372"/>
      <c r="D357" s="199"/>
      <c r="E357" s="71"/>
      <c r="F357" s="199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"/>
      <c r="AF357" s="7"/>
      <c r="AG357" s="7"/>
      <c r="AH357" s="7"/>
    </row>
    <row r="358" spans="1:34" ht="15.75" customHeight="1">
      <c r="A358" s="209"/>
      <c r="B358" s="71"/>
      <c r="C358" s="372"/>
      <c r="D358" s="199"/>
      <c r="E358" s="71"/>
      <c r="F358" s="199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"/>
      <c r="AF358" s="7"/>
      <c r="AG358" s="7"/>
      <c r="AH358" s="7"/>
    </row>
    <row r="359" spans="1:34" ht="15.75" customHeight="1">
      <c r="A359" s="209"/>
      <c r="B359" s="71"/>
      <c r="C359" s="372"/>
      <c r="D359" s="199"/>
      <c r="E359" s="71"/>
      <c r="F359" s="199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"/>
      <c r="AF359" s="7"/>
      <c r="AG359" s="7"/>
      <c r="AH359" s="7"/>
    </row>
    <row r="360" spans="1:34" ht="15.75" customHeight="1">
      <c r="A360" s="209"/>
      <c r="B360" s="71"/>
      <c r="C360" s="372"/>
      <c r="D360" s="199"/>
      <c r="E360" s="71"/>
      <c r="F360" s="199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"/>
      <c r="AF360" s="7"/>
      <c r="AG360" s="7"/>
      <c r="AH360" s="7"/>
    </row>
    <row r="361" spans="1:34" ht="15.75" customHeight="1">
      <c r="A361" s="209"/>
      <c r="B361" s="71"/>
      <c r="C361" s="372"/>
      <c r="D361" s="199"/>
      <c r="E361" s="71"/>
      <c r="F361" s="199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"/>
      <c r="AF361" s="7"/>
      <c r="AG361" s="7"/>
      <c r="AH361" s="7"/>
    </row>
    <row r="362" spans="1:34" ht="15.75" customHeight="1">
      <c r="A362" s="209"/>
      <c r="B362" s="71"/>
      <c r="C362" s="372"/>
      <c r="D362" s="199"/>
      <c r="E362" s="71"/>
      <c r="F362" s="199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"/>
      <c r="AF362" s="7"/>
      <c r="AG362" s="7"/>
      <c r="AH362" s="7"/>
    </row>
    <row r="363" spans="1:34" ht="15.75" customHeight="1">
      <c r="A363" s="209"/>
      <c r="B363" s="71"/>
      <c r="C363" s="372"/>
      <c r="D363" s="199"/>
      <c r="E363" s="71"/>
      <c r="F363" s="199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"/>
      <c r="AF363" s="7"/>
      <c r="AG363" s="7"/>
      <c r="AH363" s="7"/>
    </row>
    <row r="364" spans="1:34" ht="15.75" customHeight="1">
      <c r="A364" s="209"/>
      <c r="B364" s="71"/>
      <c r="C364" s="372"/>
      <c r="D364" s="199"/>
      <c r="E364" s="71"/>
      <c r="F364" s="199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"/>
      <c r="AF364" s="7"/>
      <c r="AG364" s="7"/>
      <c r="AH364" s="7"/>
    </row>
    <row r="365" spans="1:34" ht="15.75" customHeight="1">
      <c r="A365" s="209"/>
      <c r="B365" s="71"/>
      <c r="C365" s="372"/>
      <c r="D365" s="199"/>
      <c r="E365" s="71"/>
      <c r="F365" s="199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"/>
      <c r="AF365" s="7"/>
      <c r="AG365" s="7"/>
      <c r="AH365" s="7"/>
    </row>
    <row r="366" spans="1:34" ht="15.75" customHeight="1">
      <c r="A366" s="209"/>
      <c r="B366" s="71"/>
      <c r="C366" s="372"/>
      <c r="D366" s="199"/>
      <c r="E366" s="71"/>
      <c r="F366" s="199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"/>
      <c r="AF366" s="7"/>
      <c r="AG366" s="7"/>
      <c r="AH366" s="7"/>
    </row>
    <row r="367" spans="1:34" ht="15.75" customHeight="1">
      <c r="A367" s="209"/>
      <c r="B367" s="71"/>
      <c r="C367" s="372"/>
      <c r="D367" s="199"/>
      <c r="E367" s="71"/>
      <c r="F367" s="199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"/>
      <c r="AF367" s="7"/>
      <c r="AG367" s="7"/>
      <c r="AH367" s="7"/>
    </row>
    <row r="368" spans="1:34" ht="15.75" customHeight="1">
      <c r="A368" s="209"/>
      <c r="B368" s="71"/>
      <c r="C368" s="372"/>
      <c r="D368" s="199"/>
      <c r="E368" s="71"/>
      <c r="F368" s="199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"/>
      <c r="AF368" s="7"/>
      <c r="AG368" s="7"/>
      <c r="AH368" s="7"/>
    </row>
    <row r="369" spans="1:34" ht="15.75" customHeight="1">
      <c r="A369" s="209"/>
      <c r="B369" s="71"/>
      <c r="C369" s="372"/>
      <c r="D369" s="199"/>
      <c r="E369" s="71"/>
      <c r="F369" s="199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"/>
      <c r="AF369" s="7"/>
      <c r="AG369" s="7"/>
      <c r="AH369" s="7"/>
    </row>
    <row r="370" spans="1:34" ht="15.75" customHeight="1">
      <c r="A370" s="209"/>
      <c r="B370" s="71"/>
      <c r="C370" s="372"/>
      <c r="D370" s="199"/>
      <c r="E370" s="71"/>
      <c r="F370" s="199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"/>
      <c r="AF370" s="7"/>
      <c r="AG370" s="7"/>
      <c r="AH370" s="7"/>
    </row>
    <row r="371" spans="1:34" ht="15.75" customHeight="1">
      <c r="A371" s="209"/>
      <c r="B371" s="71"/>
      <c r="C371" s="372"/>
      <c r="D371" s="199"/>
      <c r="E371" s="71"/>
      <c r="F371" s="199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"/>
      <c r="AF371" s="7"/>
      <c r="AG371" s="7"/>
      <c r="AH371" s="7"/>
    </row>
    <row r="372" spans="1:34" ht="15.75" customHeight="1">
      <c r="A372" s="209"/>
      <c r="B372" s="71"/>
      <c r="C372" s="372"/>
      <c r="D372" s="199"/>
      <c r="E372" s="71"/>
      <c r="F372" s="199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"/>
      <c r="AF372" s="7"/>
      <c r="AG372" s="7"/>
      <c r="AH372" s="7"/>
    </row>
    <row r="373" spans="1:34" ht="15.75" customHeight="1">
      <c r="A373" s="209"/>
      <c r="B373" s="71"/>
      <c r="C373" s="372"/>
      <c r="D373" s="199"/>
      <c r="E373" s="71"/>
      <c r="F373" s="199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"/>
      <c r="AF373" s="7"/>
      <c r="AG373" s="7"/>
      <c r="AH373" s="7"/>
    </row>
    <row r="374" spans="1:34" ht="15.75" customHeight="1">
      <c r="A374" s="209"/>
      <c r="B374" s="71"/>
      <c r="C374" s="372"/>
      <c r="D374" s="199"/>
      <c r="E374" s="71"/>
      <c r="F374" s="199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"/>
      <c r="AF374" s="7"/>
      <c r="AG374" s="7"/>
      <c r="AH374" s="7"/>
    </row>
    <row r="375" spans="1:34" ht="15.75" customHeight="1">
      <c r="A375" s="209"/>
      <c r="B375" s="71"/>
      <c r="C375" s="372"/>
      <c r="D375" s="199"/>
      <c r="E375" s="71"/>
      <c r="F375" s="199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"/>
      <c r="AF375" s="7"/>
      <c r="AG375" s="7"/>
      <c r="AH375" s="7"/>
    </row>
    <row r="376" spans="1:34" ht="15.75" customHeight="1">
      <c r="A376" s="209"/>
      <c r="B376" s="71"/>
      <c r="C376" s="372"/>
      <c r="D376" s="199"/>
      <c r="E376" s="71"/>
      <c r="F376" s="199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"/>
      <c r="AF376" s="7"/>
      <c r="AG376" s="7"/>
      <c r="AH376" s="7"/>
    </row>
    <row r="377" spans="1:34" ht="15.75" customHeight="1">
      <c r="A377" s="209"/>
      <c r="B377" s="71"/>
      <c r="C377" s="372"/>
      <c r="D377" s="199"/>
      <c r="E377" s="71"/>
      <c r="F377" s="199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"/>
      <c r="AF377" s="7"/>
      <c r="AG377" s="7"/>
      <c r="AH377" s="7"/>
    </row>
    <row r="378" spans="1:34" ht="15.75" customHeight="1">
      <c r="A378" s="209"/>
      <c r="B378" s="71"/>
      <c r="C378" s="372"/>
      <c r="D378" s="199"/>
      <c r="E378" s="71"/>
      <c r="F378" s="199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"/>
      <c r="AF378" s="7"/>
      <c r="AG378" s="7"/>
      <c r="AH378" s="7"/>
    </row>
    <row r="379" spans="1:34" ht="15.75" customHeight="1">
      <c r="A379" s="209"/>
      <c r="B379" s="71"/>
      <c r="C379" s="372"/>
      <c r="D379" s="199"/>
      <c r="E379" s="71"/>
      <c r="F379" s="199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"/>
      <c r="AF379" s="7"/>
      <c r="AG379" s="7"/>
      <c r="AH379" s="7"/>
    </row>
    <row r="380" spans="1:34" ht="15.75" customHeight="1">
      <c r="A380" s="209"/>
      <c r="B380" s="71"/>
      <c r="C380" s="372"/>
      <c r="D380" s="199"/>
      <c r="E380" s="71"/>
      <c r="F380" s="199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"/>
      <c r="AF380" s="7"/>
      <c r="AG380" s="7"/>
      <c r="AH380" s="7"/>
    </row>
    <row r="381" spans="1:34" ht="15.75" customHeight="1">
      <c r="A381" s="209"/>
      <c r="B381" s="71"/>
      <c r="C381" s="372"/>
      <c r="D381" s="199"/>
      <c r="E381" s="71"/>
      <c r="F381" s="199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"/>
      <c r="AF381" s="7"/>
      <c r="AG381" s="7"/>
      <c r="AH381" s="7"/>
    </row>
    <row r="382" spans="1:34" ht="15.75" customHeight="1">
      <c r="A382" s="209"/>
      <c r="B382" s="71"/>
      <c r="C382" s="372"/>
      <c r="D382" s="199"/>
      <c r="E382" s="71"/>
      <c r="F382" s="199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"/>
      <c r="AF382" s="7"/>
      <c r="AG382" s="7"/>
      <c r="AH382" s="7"/>
    </row>
    <row r="383" spans="1:34" ht="15.75" customHeight="1">
      <c r="A383" s="209"/>
      <c r="B383" s="71"/>
      <c r="C383" s="372"/>
      <c r="D383" s="199"/>
      <c r="E383" s="71"/>
      <c r="F383" s="199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"/>
      <c r="AF383" s="7"/>
      <c r="AG383" s="7"/>
      <c r="AH383" s="7"/>
    </row>
    <row r="384" spans="1:34" ht="15.75" customHeight="1">
      <c r="A384" s="209"/>
      <c r="B384" s="71"/>
      <c r="C384" s="372"/>
      <c r="D384" s="199"/>
      <c r="E384" s="71"/>
      <c r="F384" s="199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"/>
      <c r="AF384" s="7"/>
      <c r="AG384" s="7"/>
      <c r="AH384" s="7"/>
    </row>
    <row r="385" spans="1:34" ht="15.75" customHeight="1">
      <c r="A385" s="209"/>
      <c r="B385" s="71"/>
      <c r="C385" s="372"/>
      <c r="D385" s="199"/>
      <c r="E385" s="71"/>
      <c r="F385" s="199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"/>
      <c r="AF385" s="7"/>
      <c r="AG385" s="7"/>
      <c r="AH385" s="7"/>
    </row>
    <row r="386" spans="1:34" ht="15.75" customHeight="1">
      <c r="A386" s="209"/>
      <c r="B386" s="71"/>
      <c r="C386" s="372"/>
      <c r="D386" s="199"/>
      <c r="E386" s="71"/>
      <c r="F386" s="199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"/>
      <c r="AF386" s="7"/>
      <c r="AG386" s="7"/>
      <c r="AH386" s="7"/>
    </row>
    <row r="387" spans="1:34" ht="15.75" customHeight="1">
      <c r="A387" s="209"/>
      <c r="B387" s="71"/>
      <c r="C387" s="372"/>
      <c r="D387" s="199"/>
      <c r="E387" s="71"/>
      <c r="F387" s="199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"/>
      <c r="AF387" s="7"/>
      <c r="AG387" s="7"/>
      <c r="AH387" s="7"/>
    </row>
    <row r="388" spans="1:34" ht="15.75" customHeight="1">
      <c r="A388" s="209"/>
      <c r="B388" s="71"/>
      <c r="C388" s="372"/>
      <c r="D388" s="199"/>
      <c r="E388" s="71"/>
      <c r="F388" s="199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"/>
      <c r="AF388" s="7"/>
      <c r="AG388" s="7"/>
      <c r="AH388" s="7"/>
    </row>
    <row r="389" spans="1:34" ht="15.75" customHeight="1">
      <c r="A389" s="209"/>
      <c r="B389" s="71"/>
      <c r="C389" s="372"/>
      <c r="D389" s="199"/>
      <c r="E389" s="71"/>
      <c r="F389" s="199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"/>
      <c r="AF389" s="7"/>
      <c r="AG389" s="7"/>
      <c r="AH389" s="7"/>
    </row>
    <row r="390" spans="1:34" ht="15.75" customHeight="1">
      <c r="A390" s="209"/>
      <c r="B390" s="71"/>
      <c r="C390" s="372"/>
      <c r="D390" s="199"/>
      <c r="E390" s="71"/>
      <c r="F390" s="199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"/>
      <c r="AF390" s="7"/>
      <c r="AG390" s="7"/>
      <c r="AH390" s="7"/>
    </row>
    <row r="391" spans="1:34" ht="15.75" customHeight="1">
      <c r="A391" s="209"/>
      <c r="B391" s="71"/>
      <c r="C391" s="372"/>
      <c r="D391" s="199"/>
      <c r="E391" s="71"/>
      <c r="F391" s="199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"/>
      <c r="AF391" s="7"/>
      <c r="AG391" s="7"/>
      <c r="AH391" s="7"/>
    </row>
    <row r="392" spans="1:34" ht="15.75" customHeight="1">
      <c r="A392" s="209"/>
      <c r="B392" s="71"/>
      <c r="C392" s="372"/>
      <c r="D392" s="199"/>
      <c r="E392" s="71"/>
      <c r="F392" s="199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"/>
      <c r="AF392" s="7"/>
      <c r="AG392" s="7"/>
      <c r="AH392" s="7"/>
    </row>
    <row r="393" spans="1:34" ht="15.75" customHeight="1">
      <c r="A393" s="209"/>
      <c r="B393" s="71"/>
      <c r="C393" s="372"/>
      <c r="D393" s="199"/>
      <c r="E393" s="71"/>
      <c r="F393" s="199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"/>
      <c r="AF393" s="7"/>
      <c r="AG393" s="7"/>
      <c r="AH393" s="7"/>
    </row>
    <row r="394" spans="1:34" ht="15.75" customHeight="1">
      <c r="A394" s="209"/>
      <c r="B394" s="71"/>
      <c r="C394" s="372"/>
      <c r="D394" s="199"/>
      <c r="E394" s="71"/>
      <c r="F394" s="199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"/>
      <c r="AF394" s="7"/>
      <c r="AG394" s="7"/>
      <c r="AH394" s="7"/>
    </row>
    <row r="395" spans="1:34" ht="15.75" customHeight="1">
      <c r="A395" s="209"/>
      <c r="B395" s="71"/>
      <c r="C395" s="372"/>
      <c r="D395" s="199"/>
      <c r="E395" s="71"/>
      <c r="F395" s="199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"/>
      <c r="AF395" s="7"/>
      <c r="AG395" s="7"/>
      <c r="AH395" s="7"/>
    </row>
    <row r="396" spans="1:34" ht="15.75" customHeight="1">
      <c r="A396" s="209"/>
      <c r="B396" s="71"/>
      <c r="C396" s="372"/>
      <c r="D396" s="199"/>
      <c r="E396" s="71"/>
      <c r="F396" s="199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"/>
      <c r="AF396" s="7"/>
      <c r="AG396" s="7"/>
      <c r="AH396" s="7"/>
    </row>
    <row r="397" spans="1:34" ht="15.75" customHeight="1">
      <c r="A397" s="209"/>
      <c r="B397" s="71"/>
      <c r="C397" s="372"/>
      <c r="D397" s="199"/>
      <c r="E397" s="71"/>
      <c r="F397" s="199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"/>
      <c r="AF397" s="7"/>
      <c r="AG397" s="7"/>
      <c r="AH397" s="7"/>
    </row>
    <row r="398" spans="1:34" ht="15.75" customHeight="1">
      <c r="A398" s="209"/>
      <c r="B398" s="71"/>
      <c r="C398" s="372"/>
      <c r="D398" s="199"/>
      <c r="E398" s="71"/>
      <c r="F398" s="199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"/>
      <c r="AF398" s="7"/>
      <c r="AG398" s="7"/>
      <c r="AH398" s="7"/>
    </row>
    <row r="399" spans="1:34" ht="15.75" customHeight="1">
      <c r="A399" s="209"/>
      <c r="B399" s="71"/>
      <c r="C399" s="372"/>
      <c r="D399" s="199"/>
      <c r="E399" s="71"/>
      <c r="F399" s="199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"/>
      <c r="AF399" s="7"/>
      <c r="AG399" s="7"/>
      <c r="AH399" s="7"/>
    </row>
    <row r="400" spans="1:34" ht="15.75" customHeight="1">
      <c r="A400" s="209"/>
      <c r="B400" s="71"/>
      <c r="C400" s="372"/>
      <c r="D400" s="199"/>
      <c r="E400" s="71"/>
      <c r="F400" s="199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"/>
      <c r="AF400" s="7"/>
      <c r="AG400" s="7"/>
      <c r="AH400" s="7"/>
    </row>
    <row r="401" spans="1:34" ht="15.75" customHeight="1">
      <c r="A401" s="209"/>
      <c r="B401" s="71"/>
      <c r="C401" s="372"/>
      <c r="D401" s="199"/>
      <c r="E401" s="71"/>
      <c r="F401" s="199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"/>
      <c r="AF401" s="7"/>
      <c r="AG401" s="7"/>
      <c r="AH401" s="7"/>
    </row>
    <row r="402" spans="1:34" ht="15.75" customHeight="1">
      <c r="A402" s="209"/>
      <c r="B402" s="71"/>
      <c r="C402" s="372"/>
      <c r="D402" s="199"/>
      <c r="E402" s="71"/>
      <c r="F402" s="199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"/>
      <c r="AF402" s="7"/>
      <c r="AG402" s="7"/>
      <c r="AH402" s="7"/>
    </row>
    <row r="403" spans="1:34" ht="15.75" customHeight="1">
      <c r="A403" s="209"/>
      <c r="B403" s="71"/>
      <c r="C403" s="372"/>
      <c r="D403" s="199"/>
      <c r="E403" s="71"/>
      <c r="F403" s="199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"/>
      <c r="AF403" s="7"/>
      <c r="AG403" s="7"/>
      <c r="AH403" s="7"/>
    </row>
    <row r="404" spans="1:34" ht="15.75" customHeight="1">
      <c r="A404" s="209"/>
      <c r="B404" s="71"/>
      <c r="C404" s="372"/>
      <c r="D404" s="199"/>
      <c r="E404" s="71"/>
      <c r="F404" s="199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"/>
      <c r="AF404" s="7"/>
      <c r="AG404" s="7"/>
      <c r="AH404" s="7"/>
    </row>
    <row r="405" spans="1:34" ht="15.75" customHeight="1">
      <c r="A405" s="209"/>
      <c r="B405" s="71"/>
      <c r="C405" s="372"/>
      <c r="D405" s="199"/>
      <c r="E405" s="71"/>
      <c r="F405" s="199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"/>
      <c r="AF405" s="7"/>
      <c r="AG405" s="7"/>
      <c r="AH405" s="7"/>
    </row>
    <row r="406" spans="1:34" ht="15.75" customHeight="1">
      <c r="A406" s="209"/>
      <c r="B406" s="71"/>
      <c r="C406" s="372"/>
      <c r="D406" s="199"/>
      <c r="E406" s="71"/>
      <c r="F406" s="199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"/>
      <c r="AF406" s="7"/>
      <c r="AG406" s="7"/>
      <c r="AH406" s="7"/>
    </row>
    <row r="407" spans="1:34" ht="15.75" customHeight="1">
      <c r="A407" s="209"/>
      <c r="B407" s="71"/>
      <c r="C407" s="372"/>
      <c r="D407" s="199"/>
      <c r="E407" s="71"/>
      <c r="F407" s="199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"/>
      <c r="AF407" s="7"/>
      <c r="AG407" s="7"/>
      <c r="AH407" s="7"/>
    </row>
    <row r="408" spans="1:34" ht="15.75" customHeight="1">
      <c r="A408" s="209"/>
      <c r="B408" s="71"/>
      <c r="C408" s="372"/>
      <c r="D408" s="199"/>
      <c r="E408" s="71"/>
      <c r="F408" s="199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"/>
      <c r="AF408" s="7"/>
      <c r="AG408" s="7"/>
      <c r="AH408" s="7"/>
    </row>
    <row r="409" spans="1:34" ht="15.75" customHeight="1">
      <c r="A409" s="209"/>
      <c r="B409" s="71"/>
      <c r="C409" s="372"/>
      <c r="D409" s="199"/>
      <c r="E409" s="71"/>
      <c r="F409" s="199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"/>
      <c r="AF409" s="7"/>
      <c r="AG409" s="7"/>
      <c r="AH409" s="7"/>
    </row>
    <row r="410" spans="1:34" ht="15.75" customHeight="1">
      <c r="A410" s="209"/>
      <c r="B410" s="71"/>
      <c r="C410" s="372"/>
      <c r="D410" s="199"/>
      <c r="E410" s="71"/>
      <c r="F410" s="199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"/>
      <c r="AF410" s="7"/>
      <c r="AG410" s="7"/>
      <c r="AH410" s="7"/>
    </row>
    <row r="411" spans="1:34" ht="15.75" customHeight="1">
      <c r="A411" s="209"/>
      <c r="B411" s="71"/>
      <c r="C411" s="372"/>
      <c r="D411" s="199"/>
      <c r="E411" s="71"/>
      <c r="F411" s="199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"/>
      <c r="AF411" s="7"/>
      <c r="AG411" s="7"/>
      <c r="AH411" s="7"/>
    </row>
    <row r="412" spans="1:34" ht="15.75" customHeight="1">
      <c r="A412" s="209"/>
      <c r="B412" s="71"/>
      <c r="C412" s="372"/>
      <c r="D412" s="199"/>
      <c r="E412" s="71"/>
      <c r="F412" s="199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"/>
      <c r="AF412" s="7"/>
      <c r="AG412" s="7"/>
      <c r="AH412" s="7"/>
    </row>
    <row r="413" spans="1:34" ht="15.75" customHeight="1">
      <c r="A413" s="209"/>
      <c r="B413" s="71"/>
      <c r="C413" s="372"/>
      <c r="D413" s="199"/>
      <c r="E413" s="71"/>
      <c r="F413" s="199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"/>
      <c r="AF413" s="7"/>
      <c r="AG413" s="7"/>
      <c r="AH413" s="7"/>
    </row>
    <row r="414" spans="1:34" ht="15.75" customHeight="1">
      <c r="A414" s="209"/>
      <c r="B414" s="71"/>
      <c r="C414" s="372"/>
      <c r="D414" s="199"/>
      <c r="E414" s="71"/>
      <c r="F414" s="199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"/>
      <c r="AF414" s="7"/>
      <c r="AG414" s="7"/>
      <c r="AH414" s="7"/>
    </row>
    <row r="415" spans="1:34" ht="15.75" customHeight="1">
      <c r="A415" s="209"/>
      <c r="B415" s="71"/>
      <c r="C415" s="372"/>
      <c r="D415" s="199"/>
      <c r="E415" s="71"/>
      <c r="F415" s="199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"/>
      <c r="AF415" s="7"/>
      <c r="AG415" s="7"/>
      <c r="AH415" s="7"/>
    </row>
    <row r="416" spans="1:34" ht="15.75" customHeight="1">
      <c r="A416" s="209"/>
      <c r="B416" s="71"/>
      <c r="C416" s="372"/>
      <c r="D416" s="199"/>
      <c r="E416" s="71"/>
      <c r="F416" s="199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"/>
      <c r="AF416" s="7"/>
      <c r="AG416" s="7"/>
      <c r="AH416" s="7"/>
    </row>
    <row r="417" spans="1:34" ht="15.75" customHeight="1">
      <c r="A417" s="209"/>
      <c r="B417" s="71"/>
      <c r="C417" s="372"/>
      <c r="D417" s="199"/>
      <c r="E417" s="71"/>
      <c r="F417" s="199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"/>
      <c r="AF417" s="7"/>
      <c r="AG417" s="7"/>
      <c r="AH417" s="7"/>
    </row>
    <row r="418" spans="1:34" ht="15.75" customHeight="1">
      <c r="A418" s="209"/>
      <c r="B418" s="71"/>
      <c r="C418" s="372"/>
      <c r="D418" s="199"/>
      <c r="E418" s="71"/>
      <c r="F418" s="199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"/>
      <c r="AF418" s="7"/>
      <c r="AG418" s="7"/>
      <c r="AH418" s="7"/>
    </row>
    <row r="419" spans="1:34" ht="15.75" customHeight="1">
      <c r="A419" s="209"/>
      <c r="B419" s="71"/>
      <c r="C419" s="372"/>
      <c r="D419" s="199"/>
      <c r="E419" s="71"/>
      <c r="F419" s="199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"/>
      <c r="AF419" s="7"/>
      <c r="AG419" s="7"/>
      <c r="AH419" s="7"/>
    </row>
    <row r="420" spans="1:34" ht="15.75" customHeight="1">
      <c r="A420" s="209"/>
      <c r="B420" s="71"/>
      <c r="C420" s="372"/>
      <c r="D420" s="199"/>
      <c r="E420" s="71"/>
      <c r="F420" s="199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"/>
      <c r="AF420" s="7"/>
      <c r="AG420" s="7"/>
      <c r="AH420" s="7"/>
    </row>
    <row r="421" spans="1:34" ht="15.75" customHeight="1">
      <c r="A421" s="209"/>
      <c r="B421" s="71"/>
      <c r="C421" s="372"/>
      <c r="D421" s="199"/>
      <c r="E421" s="71"/>
      <c r="F421" s="199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"/>
      <c r="AF421" s="7"/>
      <c r="AG421" s="7"/>
      <c r="AH421" s="7"/>
    </row>
    <row r="422" spans="1:34" ht="15.75" customHeight="1">
      <c r="A422" s="209"/>
      <c r="B422" s="71"/>
      <c r="C422" s="372"/>
      <c r="D422" s="199"/>
      <c r="E422" s="71"/>
      <c r="F422" s="199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"/>
      <c r="AF422" s="7"/>
      <c r="AG422" s="7"/>
      <c r="AH422" s="7"/>
    </row>
    <row r="423" spans="1:34" ht="15.75" customHeight="1">
      <c r="A423" s="209"/>
      <c r="B423" s="71"/>
      <c r="C423" s="372"/>
      <c r="D423" s="199"/>
      <c r="E423" s="71"/>
      <c r="F423" s="199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"/>
      <c r="AF423" s="7"/>
      <c r="AG423" s="7"/>
      <c r="AH423" s="7"/>
    </row>
    <row r="424" spans="1:34" ht="15.75" customHeight="1">
      <c r="A424" s="209"/>
      <c r="B424" s="71"/>
      <c r="C424" s="372"/>
      <c r="D424" s="199"/>
      <c r="E424" s="71"/>
      <c r="F424" s="199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"/>
      <c r="AF424" s="7"/>
      <c r="AG424" s="7"/>
      <c r="AH424" s="7"/>
    </row>
    <row r="425" spans="1:34" ht="15.75" customHeight="1">
      <c r="A425" s="209"/>
      <c r="B425" s="71"/>
      <c r="C425" s="372"/>
      <c r="D425" s="199"/>
      <c r="E425" s="71"/>
      <c r="F425" s="199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"/>
      <c r="AF425" s="7"/>
      <c r="AG425" s="7"/>
      <c r="AH425" s="7"/>
    </row>
    <row r="426" spans="1:34" ht="15.75" customHeight="1">
      <c r="A426" s="209"/>
      <c r="B426" s="71"/>
      <c r="C426" s="372"/>
      <c r="D426" s="199"/>
      <c r="E426" s="71"/>
      <c r="F426" s="199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"/>
      <c r="AF426" s="7"/>
      <c r="AG426" s="7"/>
      <c r="AH426" s="7"/>
    </row>
    <row r="427" spans="1:34" ht="15.75" customHeight="1">
      <c r="A427" s="209"/>
      <c r="B427" s="71"/>
      <c r="C427" s="372"/>
      <c r="D427" s="199"/>
      <c r="E427" s="71"/>
      <c r="F427" s="199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"/>
      <c r="AF427" s="7"/>
      <c r="AG427" s="7"/>
      <c r="AH427" s="7"/>
    </row>
    <row r="428" spans="1:34" ht="15.75" customHeight="1">
      <c r="A428" s="209"/>
      <c r="B428" s="71"/>
      <c r="C428" s="372"/>
      <c r="D428" s="199"/>
      <c r="E428" s="71"/>
      <c r="F428" s="199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"/>
      <c r="AF428" s="7"/>
      <c r="AG428" s="7"/>
      <c r="AH428" s="7"/>
    </row>
    <row r="429" spans="1:34" ht="15.75" customHeight="1">
      <c r="A429" s="209"/>
      <c r="B429" s="71"/>
      <c r="C429" s="372"/>
      <c r="D429" s="199"/>
      <c r="E429" s="71"/>
      <c r="F429" s="199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"/>
      <c r="AF429" s="7"/>
      <c r="AG429" s="7"/>
      <c r="AH429" s="7"/>
    </row>
    <row r="430" spans="1:34" ht="15.75" customHeight="1">
      <c r="A430" s="209"/>
      <c r="B430" s="71"/>
      <c r="C430" s="372"/>
      <c r="D430" s="199"/>
      <c r="E430" s="71"/>
      <c r="F430" s="199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"/>
      <c r="AF430" s="7"/>
      <c r="AG430" s="7"/>
      <c r="AH430" s="7"/>
    </row>
    <row r="431" spans="1:34" ht="15.75" customHeight="1">
      <c r="A431" s="209"/>
      <c r="B431" s="71"/>
      <c r="C431" s="372"/>
      <c r="D431" s="199"/>
      <c r="E431" s="71"/>
      <c r="F431" s="199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"/>
      <c r="AF431" s="7"/>
      <c r="AG431" s="7"/>
      <c r="AH431" s="7"/>
    </row>
    <row r="432" spans="1:34" ht="15.75" customHeight="1">
      <c r="A432" s="209"/>
      <c r="B432" s="71"/>
      <c r="C432" s="372"/>
      <c r="D432" s="199"/>
      <c r="E432" s="71"/>
      <c r="F432" s="199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"/>
      <c r="AF432" s="7"/>
      <c r="AG432" s="7"/>
      <c r="AH432" s="7"/>
    </row>
    <row r="433" spans="1:34" ht="15.75" customHeight="1">
      <c r="A433" s="209"/>
      <c r="B433" s="71"/>
      <c r="C433" s="372"/>
      <c r="D433" s="199"/>
      <c r="E433" s="71"/>
      <c r="F433" s="199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"/>
      <c r="AF433" s="7"/>
      <c r="AG433" s="7"/>
      <c r="AH433" s="7"/>
    </row>
    <row r="434" spans="1:34" ht="15.75" customHeight="1">
      <c r="A434" s="209"/>
      <c r="B434" s="71"/>
      <c r="C434" s="372"/>
      <c r="D434" s="199"/>
      <c r="E434" s="71"/>
      <c r="F434" s="199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"/>
      <c r="AF434" s="7"/>
      <c r="AG434" s="7"/>
      <c r="AH434" s="7"/>
    </row>
    <row r="435" spans="1:34" ht="15.75" customHeight="1">
      <c r="A435" s="209"/>
      <c r="B435" s="71"/>
      <c r="C435" s="372"/>
      <c r="D435" s="199"/>
      <c r="E435" s="71"/>
      <c r="F435" s="199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"/>
      <c r="AF435" s="7"/>
      <c r="AG435" s="7"/>
      <c r="AH435" s="7"/>
    </row>
    <row r="436" spans="1:34" ht="15.75" customHeight="1">
      <c r="A436" s="209"/>
      <c r="B436" s="71"/>
      <c r="C436" s="372"/>
      <c r="D436" s="199"/>
      <c r="E436" s="71"/>
      <c r="F436" s="199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"/>
      <c r="AF436" s="7"/>
      <c r="AG436" s="7"/>
      <c r="AH436" s="7"/>
    </row>
    <row r="437" spans="1:34" ht="15.75" customHeight="1">
      <c r="A437" s="209"/>
      <c r="B437" s="71"/>
      <c r="C437" s="372"/>
      <c r="D437" s="199"/>
      <c r="E437" s="71"/>
      <c r="F437" s="199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"/>
      <c r="AF437" s="7"/>
      <c r="AG437" s="7"/>
      <c r="AH437" s="7"/>
    </row>
    <row r="438" spans="1:34" ht="15.75" customHeight="1">
      <c r="A438" s="209"/>
      <c r="B438" s="71"/>
      <c r="C438" s="372"/>
      <c r="D438" s="199"/>
      <c r="E438" s="71"/>
      <c r="F438" s="199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"/>
      <c r="AF438" s="7"/>
      <c r="AG438" s="7"/>
      <c r="AH438" s="7"/>
    </row>
    <row r="439" spans="1:34" ht="15.75" customHeight="1">
      <c r="A439" s="209"/>
      <c r="B439" s="71"/>
      <c r="C439" s="372"/>
      <c r="D439" s="199"/>
      <c r="E439" s="71"/>
      <c r="F439" s="199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"/>
      <c r="AF439" s="7"/>
      <c r="AG439" s="7"/>
      <c r="AH439" s="7"/>
    </row>
    <row r="440" spans="1:34" ht="15.75" customHeight="1">
      <c r="A440" s="209"/>
      <c r="B440" s="71"/>
      <c r="C440" s="372"/>
      <c r="D440" s="199"/>
      <c r="E440" s="71"/>
      <c r="F440" s="199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"/>
      <c r="AF440" s="7"/>
      <c r="AG440" s="7"/>
      <c r="AH440" s="7"/>
    </row>
    <row r="441" spans="1:34" ht="15.75" customHeight="1">
      <c r="A441" s="209"/>
      <c r="B441" s="71"/>
      <c r="C441" s="372"/>
      <c r="D441" s="199"/>
      <c r="E441" s="71"/>
      <c r="F441" s="199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"/>
      <c r="AF441" s="7"/>
      <c r="AG441" s="7"/>
      <c r="AH441" s="7"/>
    </row>
    <row r="442" spans="1:34" ht="15.75" customHeight="1">
      <c r="A442" s="209"/>
      <c r="B442" s="71"/>
      <c r="C442" s="372"/>
      <c r="D442" s="199"/>
      <c r="E442" s="71"/>
      <c r="F442" s="199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"/>
      <c r="AF442" s="7"/>
      <c r="AG442" s="7"/>
      <c r="AH442" s="7"/>
    </row>
    <row r="443" spans="1:34" ht="15.75" customHeight="1">
      <c r="A443" s="209"/>
      <c r="B443" s="71"/>
      <c r="C443" s="372"/>
      <c r="D443" s="199"/>
      <c r="E443" s="71"/>
      <c r="F443" s="199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"/>
      <c r="AF443" s="7"/>
      <c r="AG443" s="7"/>
      <c r="AH443" s="7"/>
    </row>
    <row r="444" spans="1:34" ht="15.75" customHeight="1">
      <c r="A444" s="209"/>
      <c r="B444" s="71"/>
      <c r="C444" s="372"/>
      <c r="D444" s="199"/>
      <c r="E444" s="71"/>
      <c r="F444" s="199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"/>
      <c r="AF444" s="7"/>
      <c r="AG444" s="7"/>
      <c r="AH444" s="7"/>
    </row>
    <row r="445" spans="1:34" ht="15.75" customHeight="1">
      <c r="A445" s="209"/>
      <c r="B445" s="71"/>
      <c r="C445" s="372"/>
      <c r="D445" s="199"/>
      <c r="E445" s="71"/>
      <c r="F445" s="199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"/>
      <c r="AF445" s="7"/>
      <c r="AG445" s="7"/>
      <c r="AH445" s="7"/>
    </row>
    <row r="446" spans="1:34" ht="15.75" customHeight="1">
      <c r="A446" s="209"/>
      <c r="B446" s="71"/>
      <c r="C446" s="372"/>
      <c r="D446" s="199"/>
      <c r="E446" s="71"/>
      <c r="F446" s="199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"/>
      <c r="AF446" s="7"/>
      <c r="AG446" s="7"/>
      <c r="AH446" s="7"/>
    </row>
    <row r="447" spans="1:34" ht="15.75" customHeight="1">
      <c r="A447" s="209"/>
      <c r="B447" s="71"/>
      <c r="C447" s="372"/>
      <c r="D447" s="199"/>
      <c r="E447" s="71"/>
      <c r="F447" s="199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"/>
      <c r="AF447" s="7"/>
      <c r="AG447" s="7"/>
      <c r="AH447" s="7"/>
    </row>
    <row r="448" spans="1:34" ht="15.75" customHeight="1">
      <c r="A448" s="209"/>
      <c r="B448" s="71"/>
      <c r="C448" s="372"/>
      <c r="D448" s="199"/>
      <c r="E448" s="71"/>
      <c r="F448" s="199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"/>
      <c r="AF448" s="7"/>
      <c r="AG448" s="7"/>
      <c r="AH448" s="7"/>
    </row>
    <row r="449" spans="1:34" ht="15.75" customHeight="1">
      <c r="A449" s="209"/>
      <c r="B449" s="71"/>
      <c r="C449" s="372"/>
      <c r="D449" s="199"/>
      <c r="E449" s="71"/>
      <c r="F449" s="199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"/>
      <c r="AF449" s="7"/>
      <c r="AG449" s="7"/>
      <c r="AH449" s="7"/>
    </row>
    <row r="450" spans="1:34" ht="15.75" customHeight="1">
      <c r="A450" s="209"/>
      <c r="B450" s="71"/>
      <c r="C450" s="372"/>
      <c r="D450" s="199"/>
      <c r="E450" s="71"/>
      <c r="F450" s="199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"/>
      <c r="AF450" s="7"/>
      <c r="AG450" s="7"/>
      <c r="AH450" s="7"/>
    </row>
    <row r="451" spans="1:34" ht="15.75" customHeight="1">
      <c r="A451" s="209"/>
      <c r="B451" s="71"/>
      <c r="C451" s="372"/>
      <c r="D451" s="199"/>
      <c r="E451" s="71"/>
      <c r="F451" s="199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"/>
      <c r="AF451" s="7"/>
      <c r="AG451" s="7"/>
      <c r="AH451" s="7"/>
    </row>
    <row r="452" spans="1:34" ht="15.75" customHeight="1">
      <c r="A452" s="209"/>
      <c r="B452" s="71"/>
      <c r="C452" s="372"/>
      <c r="D452" s="199"/>
      <c r="E452" s="71"/>
      <c r="F452" s="199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"/>
      <c r="AF452" s="7"/>
      <c r="AG452" s="7"/>
      <c r="AH452" s="7"/>
    </row>
    <row r="453" spans="1:34" ht="15.75" customHeight="1">
      <c r="A453" s="209"/>
      <c r="B453" s="71"/>
      <c r="C453" s="372"/>
      <c r="D453" s="199"/>
      <c r="E453" s="71"/>
      <c r="F453" s="199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"/>
      <c r="AF453" s="7"/>
      <c r="AG453" s="7"/>
      <c r="AH453" s="7"/>
    </row>
    <row r="454" spans="1:34" ht="15.75" customHeight="1">
      <c r="A454" s="209"/>
      <c r="B454" s="71"/>
      <c r="C454" s="372"/>
      <c r="D454" s="199"/>
      <c r="E454" s="71"/>
      <c r="F454" s="199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"/>
      <c r="AF454" s="7"/>
      <c r="AG454" s="7"/>
      <c r="AH454" s="7"/>
    </row>
    <row r="455" spans="1:34" ht="15.75" customHeight="1">
      <c r="A455" s="209"/>
      <c r="B455" s="71"/>
      <c r="C455" s="372"/>
      <c r="D455" s="199"/>
      <c r="E455" s="71"/>
      <c r="F455" s="199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"/>
      <c r="AF455" s="7"/>
      <c r="AG455" s="7"/>
      <c r="AH455" s="7"/>
    </row>
    <row r="456" spans="1:34" ht="15.75" customHeight="1">
      <c r="A456" s="209"/>
      <c r="B456" s="71"/>
      <c r="C456" s="372"/>
      <c r="D456" s="199"/>
      <c r="E456" s="71"/>
      <c r="F456" s="199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"/>
      <c r="AF456" s="7"/>
      <c r="AG456" s="7"/>
      <c r="AH456" s="7"/>
    </row>
    <row r="457" spans="1:34" ht="15.75" customHeight="1">
      <c r="A457" s="209"/>
      <c r="B457" s="71"/>
      <c r="C457" s="372"/>
      <c r="D457" s="199"/>
      <c r="E457" s="71"/>
      <c r="F457" s="199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"/>
      <c r="AF457" s="7"/>
      <c r="AG457" s="7"/>
      <c r="AH457" s="7"/>
    </row>
    <row r="458" spans="1:34" ht="15.75" customHeight="1">
      <c r="A458" s="209"/>
      <c r="B458" s="71"/>
      <c r="C458" s="372"/>
      <c r="D458" s="199"/>
      <c r="E458" s="71"/>
      <c r="F458" s="199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"/>
      <c r="AF458" s="7"/>
      <c r="AG458" s="7"/>
      <c r="AH458" s="7"/>
    </row>
    <row r="459" spans="1:34" ht="15.75" customHeight="1">
      <c r="A459" s="209"/>
      <c r="B459" s="71"/>
      <c r="C459" s="372"/>
      <c r="D459" s="199"/>
      <c r="E459" s="71"/>
      <c r="F459" s="199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"/>
      <c r="AF459" s="7"/>
      <c r="AG459" s="7"/>
      <c r="AH459" s="7"/>
    </row>
    <row r="460" spans="1:34" ht="15.75" customHeight="1">
      <c r="A460" s="209"/>
      <c r="B460" s="71"/>
      <c r="C460" s="372"/>
      <c r="D460" s="199"/>
      <c r="E460" s="71"/>
      <c r="F460" s="199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"/>
      <c r="AF460" s="7"/>
      <c r="AG460" s="7"/>
      <c r="AH460" s="7"/>
    </row>
    <row r="461" spans="1:34" ht="15.75" customHeight="1">
      <c r="A461" s="209"/>
      <c r="B461" s="71"/>
      <c r="C461" s="372"/>
      <c r="D461" s="199"/>
      <c r="E461" s="71"/>
      <c r="F461" s="199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"/>
      <c r="AF461" s="7"/>
      <c r="AG461" s="7"/>
      <c r="AH461" s="7"/>
    </row>
    <row r="462" spans="1:34" ht="15.75" customHeight="1">
      <c r="A462" s="209"/>
      <c r="B462" s="71"/>
      <c r="C462" s="372"/>
      <c r="D462" s="199"/>
      <c r="E462" s="71"/>
      <c r="F462" s="199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"/>
      <c r="AF462" s="7"/>
      <c r="AG462" s="7"/>
      <c r="AH462" s="7"/>
    </row>
    <row r="463" spans="1:34" ht="15.75" customHeight="1">
      <c r="A463" s="209"/>
      <c r="B463" s="71"/>
      <c r="C463" s="372"/>
      <c r="D463" s="199"/>
      <c r="E463" s="71"/>
      <c r="F463" s="199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"/>
      <c r="AF463" s="7"/>
      <c r="AG463" s="7"/>
      <c r="AH463" s="7"/>
    </row>
    <row r="464" spans="1:34" ht="15.75" customHeight="1">
      <c r="A464" s="209"/>
      <c r="B464" s="71"/>
      <c r="C464" s="372"/>
      <c r="D464" s="199"/>
      <c r="E464" s="71"/>
      <c r="F464" s="199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"/>
      <c r="AF464" s="7"/>
      <c r="AG464" s="7"/>
      <c r="AH464" s="7"/>
    </row>
    <row r="465" spans="1:34" ht="15.75" customHeight="1">
      <c r="A465" s="209"/>
      <c r="B465" s="71"/>
      <c r="C465" s="372"/>
      <c r="D465" s="199"/>
      <c r="E465" s="71"/>
      <c r="F465" s="199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"/>
      <c r="AF465" s="7"/>
      <c r="AG465" s="7"/>
      <c r="AH465" s="7"/>
    </row>
    <row r="466" spans="1:34" ht="15.75" customHeight="1">
      <c r="A466" s="209"/>
      <c r="B466" s="71"/>
      <c r="C466" s="372"/>
      <c r="D466" s="199"/>
      <c r="E466" s="71"/>
      <c r="F466" s="199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"/>
      <c r="AF466" s="7"/>
      <c r="AG466" s="7"/>
      <c r="AH466" s="7"/>
    </row>
    <row r="467" spans="1:34" ht="15.75" customHeight="1">
      <c r="A467" s="209"/>
      <c r="B467" s="71"/>
      <c r="C467" s="372"/>
      <c r="D467" s="199"/>
      <c r="E467" s="71"/>
      <c r="F467" s="199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"/>
      <c r="AF467" s="7"/>
      <c r="AG467" s="7"/>
      <c r="AH467" s="7"/>
    </row>
    <row r="468" spans="1:34" ht="15.75" customHeight="1">
      <c r="A468" s="209"/>
      <c r="B468" s="71"/>
      <c r="C468" s="372"/>
      <c r="D468" s="199"/>
      <c r="E468" s="71"/>
      <c r="F468" s="199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"/>
      <c r="AF468" s="7"/>
      <c r="AG468" s="7"/>
      <c r="AH468" s="7"/>
    </row>
    <row r="469" spans="1:34" ht="15.75" customHeight="1">
      <c r="A469" s="209"/>
      <c r="B469" s="71"/>
      <c r="C469" s="372"/>
      <c r="D469" s="199"/>
      <c r="E469" s="71"/>
      <c r="F469" s="199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"/>
      <c r="AF469" s="7"/>
      <c r="AG469" s="7"/>
      <c r="AH469" s="7"/>
    </row>
    <row r="470" spans="1:34" ht="15.75" customHeight="1">
      <c r="A470" s="209"/>
      <c r="B470" s="71"/>
      <c r="C470" s="372"/>
      <c r="D470" s="199"/>
      <c r="E470" s="71"/>
      <c r="F470" s="199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"/>
      <c r="AF470" s="7"/>
      <c r="AG470" s="7"/>
      <c r="AH470" s="7"/>
    </row>
    <row r="471" spans="1:34" ht="15.75" customHeight="1">
      <c r="A471" s="209"/>
      <c r="B471" s="71"/>
      <c r="C471" s="372"/>
      <c r="D471" s="199"/>
      <c r="E471" s="71"/>
      <c r="F471" s="199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"/>
      <c r="AF471" s="7"/>
      <c r="AG471" s="7"/>
      <c r="AH471" s="7"/>
    </row>
    <row r="472" spans="1:34" ht="15.75" customHeight="1">
      <c r="A472" s="209"/>
      <c r="B472" s="71"/>
      <c r="C472" s="372"/>
      <c r="D472" s="199"/>
      <c r="E472" s="71"/>
      <c r="F472" s="199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"/>
      <c r="AF472" s="7"/>
      <c r="AG472" s="7"/>
      <c r="AH472" s="7"/>
    </row>
    <row r="473" spans="1:34" ht="15.75" customHeight="1">
      <c r="A473" s="209"/>
      <c r="B473" s="71"/>
      <c r="C473" s="372"/>
      <c r="D473" s="199"/>
      <c r="E473" s="71"/>
      <c r="F473" s="199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"/>
      <c r="AF473" s="7"/>
      <c r="AG473" s="7"/>
      <c r="AH473" s="7"/>
    </row>
    <row r="474" spans="1:34" ht="15.75" customHeight="1">
      <c r="A474" s="209"/>
      <c r="B474" s="71"/>
      <c r="C474" s="372"/>
      <c r="D474" s="199"/>
      <c r="E474" s="71"/>
      <c r="F474" s="199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"/>
      <c r="AF474" s="7"/>
      <c r="AG474" s="7"/>
      <c r="AH474" s="7"/>
    </row>
    <row r="475" spans="1:34" ht="15.75" customHeight="1">
      <c r="A475" s="209"/>
      <c r="B475" s="71"/>
      <c r="C475" s="372"/>
      <c r="D475" s="199"/>
      <c r="E475" s="71"/>
      <c r="F475" s="199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"/>
      <c r="AF475" s="7"/>
      <c r="AG475" s="7"/>
      <c r="AH475" s="7"/>
    </row>
    <row r="476" spans="1:34" ht="15.75" customHeight="1">
      <c r="A476" s="209"/>
      <c r="B476" s="71"/>
      <c r="C476" s="372"/>
      <c r="D476" s="199"/>
      <c r="E476" s="71"/>
      <c r="F476" s="199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"/>
      <c r="AF476" s="7"/>
      <c r="AG476" s="7"/>
      <c r="AH476" s="7"/>
    </row>
    <row r="477" spans="1:34" ht="15.75" customHeight="1">
      <c r="A477" s="209"/>
      <c r="B477" s="71"/>
      <c r="C477" s="372"/>
      <c r="D477" s="199"/>
      <c r="E477" s="71"/>
      <c r="F477" s="199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"/>
      <c r="AF477" s="7"/>
      <c r="AG477" s="7"/>
      <c r="AH477" s="7"/>
    </row>
    <row r="478" spans="1:34" ht="15.75" customHeight="1">
      <c r="A478" s="209"/>
      <c r="B478" s="71"/>
      <c r="C478" s="372"/>
      <c r="D478" s="199"/>
      <c r="E478" s="71"/>
      <c r="F478" s="199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"/>
      <c r="AF478" s="7"/>
      <c r="AG478" s="7"/>
      <c r="AH478" s="7"/>
    </row>
    <row r="479" spans="1:34" ht="15.75" customHeight="1">
      <c r="A479" s="209"/>
      <c r="B479" s="71"/>
      <c r="C479" s="372"/>
      <c r="D479" s="199"/>
      <c r="E479" s="71"/>
      <c r="F479" s="199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"/>
      <c r="AF479" s="7"/>
      <c r="AG479" s="7"/>
      <c r="AH479" s="7"/>
    </row>
    <row r="480" spans="1:34" ht="15.75" customHeight="1">
      <c r="A480" s="209"/>
      <c r="B480" s="71"/>
      <c r="C480" s="372"/>
      <c r="D480" s="199"/>
      <c r="E480" s="71"/>
      <c r="F480" s="199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"/>
      <c r="AF480" s="7"/>
      <c r="AG480" s="7"/>
      <c r="AH480" s="7"/>
    </row>
    <row r="481" spans="1:34" ht="15.75" customHeight="1">
      <c r="A481" s="209"/>
      <c r="B481" s="71"/>
      <c r="C481" s="372"/>
      <c r="D481" s="199"/>
      <c r="E481" s="71"/>
      <c r="F481" s="199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"/>
      <c r="AF481" s="7"/>
      <c r="AG481" s="7"/>
      <c r="AH481" s="7"/>
    </row>
    <row r="482" spans="1:34" ht="15.75" customHeight="1">
      <c r="A482" s="209"/>
      <c r="B482" s="71"/>
      <c r="C482" s="372"/>
      <c r="D482" s="199"/>
      <c r="E482" s="71"/>
      <c r="F482" s="199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"/>
      <c r="AF482" s="7"/>
      <c r="AG482" s="7"/>
      <c r="AH482" s="7"/>
    </row>
    <row r="483" spans="1:34" ht="15.75" customHeight="1">
      <c r="A483" s="209"/>
      <c r="B483" s="71"/>
      <c r="C483" s="372"/>
      <c r="D483" s="199"/>
      <c r="E483" s="71"/>
      <c r="F483" s="199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"/>
      <c r="AF483" s="7"/>
      <c r="AG483" s="7"/>
      <c r="AH483" s="7"/>
    </row>
    <row r="484" spans="1:34" ht="15.75" customHeight="1">
      <c r="A484" s="209"/>
      <c r="B484" s="71"/>
      <c r="C484" s="372"/>
      <c r="D484" s="199"/>
      <c r="E484" s="71"/>
      <c r="F484" s="199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"/>
      <c r="AF484" s="7"/>
      <c r="AG484" s="7"/>
      <c r="AH484" s="7"/>
    </row>
    <row r="485" spans="1:34" ht="15.75" customHeight="1">
      <c r="A485" s="209"/>
      <c r="B485" s="71"/>
      <c r="C485" s="372"/>
      <c r="D485" s="199"/>
      <c r="E485" s="71"/>
      <c r="F485" s="199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"/>
      <c r="AF485" s="7"/>
      <c r="AG485" s="7"/>
      <c r="AH485" s="7"/>
    </row>
    <row r="486" spans="1:34" ht="15.75" customHeight="1">
      <c r="A486" s="209"/>
      <c r="B486" s="71"/>
      <c r="C486" s="372"/>
      <c r="D486" s="199"/>
      <c r="E486" s="71"/>
      <c r="F486" s="199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"/>
      <c r="AF486" s="7"/>
      <c r="AG486" s="7"/>
      <c r="AH486" s="7"/>
    </row>
    <row r="487" spans="1:34" ht="15.75" customHeight="1">
      <c r="A487" s="209"/>
      <c r="B487" s="71"/>
      <c r="C487" s="372"/>
      <c r="D487" s="199"/>
      <c r="E487" s="71"/>
      <c r="F487" s="199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"/>
      <c r="AF487" s="7"/>
      <c r="AG487" s="7"/>
      <c r="AH487" s="7"/>
    </row>
    <row r="488" spans="1:34" ht="15.75" customHeight="1">
      <c r="A488" s="209"/>
      <c r="B488" s="71"/>
      <c r="C488" s="372"/>
      <c r="D488" s="199"/>
      <c r="E488" s="71"/>
      <c r="F488" s="199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"/>
      <c r="AF488" s="7"/>
      <c r="AG488" s="7"/>
      <c r="AH488" s="7"/>
    </row>
    <row r="489" spans="1:34" ht="15.75" customHeight="1">
      <c r="A489" s="209"/>
      <c r="B489" s="71"/>
      <c r="C489" s="372"/>
      <c r="D489" s="199"/>
      <c r="E489" s="71"/>
      <c r="F489" s="199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"/>
      <c r="AF489" s="7"/>
      <c r="AG489" s="7"/>
      <c r="AH489" s="7"/>
    </row>
    <row r="490" spans="1:34" ht="15.75" customHeight="1">
      <c r="A490" s="209"/>
      <c r="B490" s="71"/>
      <c r="C490" s="372"/>
      <c r="D490" s="199"/>
      <c r="E490" s="71"/>
      <c r="F490" s="199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"/>
      <c r="AF490" s="7"/>
      <c r="AG490" s="7"/>
      <c r="AH490" s="7"/>
    </row>
    <row r="491" spans="1:34" ht="15.75" customHeight="1">
      <c r="A491" s="209"/>
      <c r="B491" s="71"/>
      <c r="C491" s="372"/>
      <c r="D491" s="199"/>
      <c r="E491" s="71"/>
      <c r="F491" s="199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"/>
      <c r="AF491" s="7"/>
      <c r="AG491" s="7"/>
      <c r="AH491" s="7"/>
    </row>
    <row r="492" spans="1:34" ht="15.75" customHeight="1">
      <c r="A492" s="209"/>
      <c r="B492" s="71"/>
      <c r="C492" s="372"/>
      <c r="D492" s="199"/>
      <c r="E492" s="71"/>
      <c r="F492" s="199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"/>
      <c r="AF492" s="7"/>
      <c r="AG492" s="7"/>
      <c r="AH492" s="7"/>
    </row>
    <row r="493" spans="1:34" ht="15.75" customHeight="1">
      <c r="A493" s="209"/>
      <c r="B493" s="71"/>
      <c r="C493" s="372"/>
      <c r="D493" s="199"/>
      <c r="E493" s="71"/>
      <c r="F493" s="199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"/>
      <c r="AF493" s="7"/>
      <c r="AG493" s="7"/>
      <c r="AH493" s="7"/>
    </row>
    <row r="494" spans="1:34" ht="15.75" customHeight="1">
      <c r="A494" s="209"/>
      <c r="B494" s="71"/>
      <c r="C494" s="372"/>
      <c r="D494" s="199"/>
      <c r="E494" s="71"/>
      <c r="F494" s="199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"/>
      <c r="AF494" s="7"/>
      <c r="AG494" s="7"/>
      <c r="AH494" s="7"/>
    </row>
    <row r="495" spans="1:34" ht="15.75" customHeight="1">
      <c r="A495" s="209"/>
      <c r="B495" s="71"/>
      <c r="C495" s="372"/>
      <c r="D495" s="199"/>
      <c r="E495" s="71"/>
      <c r="F495" s="199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"/>
      <c r="AF495" s="7"/>
      <c r="AG495" s="7"/>
      <c r="AH495" s="7"/>
    </row>
    <row r="496" spans="1:34" ht="15.75" customHeight="1">
      <c r="A496" s="209"/>
      <c r="B496" s="71"/>
      <c r="C496" s="372"/>
      <c r="D496" s="199"/>
      <c r="E496" s="71"/>
      <c r="F496" s="199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"/>
      <c r="AF496" s="7"/>
      <c r="AG496" s="7"/>
      <c r="AH496" s="7"/>
    </row>
    <row r="497" spans="1:34" ht="15.75" customHeight="1">
      <c r="A497" s="209"/>
      <c r="B497" s="71"/>
      <c r="C497" s="372"/>
      <c r="D497" s="199"/>
      <c r="E497" s="71"/>
      <c r="F497" s="199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"/>
      <c r="AF497" s="7"/>
      <c r="AG497" s="7"/>
      <c r="AH497" s="7"/>
    </row>
    <row r="498" spans="1:34" ht="15.75" customHeight="1">
      <c r="A498" s="209"/>
      <c r="B498" s="71"/>
      <c r="C498" s="372"/>
      <c r="D498" s="199"/>
      <c r="E498" s="71"/>
      <c r="F498" s="199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"/>
      <c r="AF498" s="7"/>
      <c r="AG498" s="7"/>
      <c r="AH498" s="7"/>
    </row>
    <row r="499" spans="1:34" ht="15.75" customHeight="1">
      <c r="A499" s="209"/>
      <c r="B499" s="71"/>
      <c r="C499" s="372"/>
      <c r="D499" s="199"/>
      <c r="E499" s="71"/>
      <c r="F499" s="199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"/>
      <c r="AF499" s="7"/>
      <c r="AG499" s="7"/>
      <c r="AH499" s="7"/>
    </row>
    <row r="500" spans="1:34" ht="15.75" customHeight="1">
      <c r="A500" s="209"/>
      <c r="B500" s="71"/>
      <c r="C500" s="372"/>
      <c r="D500" s="199"/>
      <c r="E500" s="71"/>
      <c r="F500" s="199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"/>
      <c r="AF500" s="7"/>
      <c r="AG500" s="7"/>
      <c r="AH500" s="7"/>
    </row>
    <row r="501" spans="1:34" ht="15.75" customHeight="1">
      <c r="A501" s="209"/>
      <c r="B501" s="71"/>
      <c r="C501" s="372"/>
      <c r="D501" s="199"/>
      <c r="E501" s="71"/>
      <c r="F501" s="199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"/>
      <c r="AF501" s="7"/>
      <c r="AG501" s="7"/>
      <c r="AH501" s="7"/>
    </row>
    <row r="502" spans="1:34" ht="15.75" customHeight="1">
      <c r="A502" s="209"/>
      <c r="B502" s="71"/>
      <c r="C502" s="372"/>
      <c r="D502" s="199"/>
      <c r="E502" s="71"/>
      <c r="F502" s="199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"/>
      <c r="AF502" s="7"/>
      <c r="AG502" s="7"/>
      <c r="AH502" s="7"/>
    </row>
    <row r="503" spans="1:34" ht="15.75" customHeight="1">
      <c r="A503" s="209"/>
      <c r="B503" s="71"/>
      <c r="C503" s="372"/>
      <c r="D503" s="199"/>
      <c r="E503" s="71"/>
      <c r="F503" s="199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"/>
      <c r="AF503" s="7"/>
      <c r="AG503" s="7"/>
      <c r="AH503" s="7"/>
    </row>
    <row r="504" spans="1:34" ht="15.75" customHeight="1">
      <c r="A504" s="209"/>
      <c r="B504" s="71"/>
      <c r="C504" s="372"/>
      <c r="D504" s="199"/>
      <c r="E504" s="71"/>
      <c r="F504" s="199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"/>
      <c r="AF504" s="7"/>
      <c r="AG504" s="7"/>
      <c r="AH504" s="7"/>
    </row>
    <row r="505" spans="1:34" ht="15.75" customHeight="1">
      <c r="A505" s="209"/>
      <c r="B505" s="71"/>
      <c r="C505" s="372"/>
      <c r="D505" s="199"/>
      <c r="E505" s="71"/>
      <c r="F505" s="199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"/>
      <c r="AF505" s="7"/>
      <c r="AG505" s="7"/>
      <c r="AH505" s="7"/>
    </row>
    <row r="506" spans="1:34" ht="15.75" customHeight="1">
      <c r="A506" s="209"/>
      <c r="B506" s="71"/>
      <c r="C506" s="372"/>
      <c r="D506" s="199"/>
      <c r="E506" s="71"/>
      <c r="F506" s="199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"/>
      <c r="AF506" s="7"/>
      <c r="AG506" s="7"/>
      <c r="AH506" s="7"/>
    </row>
    <row r="507" spans="1:34" ht="15.75" customHeight="1">
      <c r="A507" s="209"/>
      <c r="B507" s="71"/>
      <c r="C507" s="372"/>
      <c r="D507" s="199"/>
      <c r="E507" s="71"/>
      <c r="F507" s="199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"/>
      <c r="AF507" s="7"/>
      <c r="AG507" s="7"/>
      <c r="AH507" s="7"/>
    </row>
    <row r="508" spans="1:34" ht="15.75" customHeight="1">
      <c r="A508" s="209"/>
      <c r="B508" s="71"/>
      <c r="C508" s="372"/>
      <c r="D508" s="199"/>
      <c r="E508" s="71"/>
      <c r="F508" s="199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"/>
      <c r="AF508" s="7"/>
      <c r="AG508" s="7"/>
      <c r="AH508" s="7"/>
    </row>
    <row r="509" spans="1:34" ht="15.75" customHeight="1">
      <c r="A509" s="209"/>
      <c r="B509" s="71"/>
      <c r="C509" s="372"/>
      <c r="D509" s="199"/>
      <c r="E509" s="71"/>
      <c r="F509" s="199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"/>
      <c r="AF509" s="7"/>
      <c r="AG509" s="7"/>
      <c r="AH509" s="7"/>
    </row>
    <row r="510" spans="1:34" ht="15.75" customHeight="1">
      <c r="A510" s="209"/>
      <c r="B510" s="71"/>
      <c r="C510" s="372"/>
      <c r="D510" s="199"/>
      <c r="E510" s="71"/>
      <c r="F510" s="199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"/>
      <c r="AF510" s="7"/>
      <c r="AG510" s="7"/>
      <c r="AH510" s="7"/>
    </row>
    <row r="511" spans="1:34" ht="15.75" customHeight="1">
      <c r="A511" s="209"/>
      <c r="B511" s="71"/>
      <c r="C511" s="372"/>
      <c r="D511" s="199"/>
      <c r="E511" s="71"/>
      <c r="F511" s="199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"/>
      <c r="AF511" s="7"/>
      <c r="AG511" s="7"/>
      <c r="AH511" s="7"/>
    </row>
    <row r="512" spans="1:34" ht="15.75" customHeight="1">
      <c r="A512" s="209"/>
      <c r="B512" s="71"/>
      <c r="C512" s="372"/>
      <c r="D512" s="199"/>
      <c r="E512" s="71"/>
      <c r="F512" s="199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"/>
      <c r="AF512" s="7"/>
      <c r="AG512" s="7"/>
      <c r="AH512" s="7"/>
    </row>
    <row r="513" spans="1:34" ht="15.75" customHeight="1">
      <c r="A513" s="209"/>
      <c r="B513" s="71"/>
      <c r="C513" s="372"/>
      <c r="D513" s="199"/>
      <c r="E513" s="71"/>
      <c r="F513" s="199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"/>
      <c r="AF513" s="7"/>
      <c r="AG513" s="7"/>
      <c r="AH513" s="7"/>
    </row>
    <row r="514" spans="1:34" ht="15.75" customHeight="1">
      <c r="A514" s="209"/>
      <c r="B514" s="71"/>
      <c r="C514" s="372"/>
      <c r="D514" s="199"/>
      <c r="E514" s="71"/>
      <c r="F514" s="199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"/>
      <c r="AF514" s="7"/>
      <c r="AG514" s="7"/>
      <c r="AH514" s="7"/>
    </row>
    <row r="515" spans="1:34" ht="15.75" customHeight="1">
      <c r="A515" s="209"/>
      <c r="B515" s="71"/>
      <c r="C515" s="372"/>
      <c r="D515" s="199"/>
      <c r="E515" s="71"/>
      <c r="F515" s="199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"/>
      <c r="AF515" s="7"/>
      <c r="AG515" s="7"/>
      <c r="AH515" s="7"/>
    </row>
    <row r="516" spans="1:34" ht="15.75" customHeight="1">
      <c r="A516" s="209"/>
      <c r="B516" s="71"/>
      <c r="C516" s="372"/>
      <c r="D516" s="199"/>
      <c r="E516" s="71"/>
      <c r="F516" s="199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"/>
      <c r="AF516" s="7"/>
      <c r="AG516" s="7"/>
      <c r="AH516" s="7"/>
    </row>
    <row r="517" spans="1:34" ht="15.75" customHeight="1">
      <c r="A517" s="209"/>
      <c r="B517" s="71"/>
      <c r="C517" s="372"/>
      <c r="D517" s="199"/>
      <c r="E517" s="71"/>
      <c r="F517" s="199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"/>
      <c r="AF517" s="7"/>
      <c r="AG517" s="7"/>
      <c r="AH517" s="7"/>
    </row>
    <row r="518" spans="1:34" ht="15.75" customHeight="1">
      <c r="A518" s="209"/>
      <c r="B518" s="71"/>
      <c r="C518" s="372"/>
      <c r="D518" s="199"/>
      <c r="E518" s="71"/>
      <c r="F518" s="199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"/>
      <c r="AF518" s="7"/>
      <c r="AG518" s="7"/>
      <c r="AH518" s="7"/>
    </row>
    <row r="519" spans="1:34" ht="15.75" customHeight="1">
      <c r="A519" s="209"/>
      <c r="B519" s="71"/>
      <c r="C519" s="372"/>
      <c r="D519" s="199"/>
      <c r="E519" s="71"/>
      <c r="F519" s="199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"/>
      <c r="AF519" s="7"/>
      <c r="AG519" s="7"/>
      <c r="AH519" s="7"/>
    </row>
    <row r="520" spans="1:34" ht="15.75" customHeight="1">
      <c r="A520" s="209"/>
      <c r="B520" s="71"/>
      <c r="C520" s="372"/>
      <c r="D520" s="199"/>
      <c r="E520" s="71"/>
      <c r="F520" s="199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"/>
      <c r="AF520" s="7"/>
      <c r="AG520" s="7"/>
      <c r="AH520" s="7"/>
    </row>
    <row r="521" spans="1:34" ht="15.75" customHeight="1">
      <c r="A521" s="209"/>
      <c r="B521" s="71"/>
      <c r="C521" s="372"/>
      <c r="D521" s="199"/>
      <c r="E521" s="71"/>
      <c r="F521" s="199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"/>
      <c r="AF521" s="7"/>
      <c r="AG521" s="7"/>
      <c r="AH521" s="7"/>
    </row>
    <row r="522" spans="1:34" ht="15.75" customHeight="1">
      <c r="A522" s="209"/>
      <c r="B522" s="71"/>
      <c r="C522" s="372"/>
      <c r="D522" s="199"/>
      <c r="E522" s="71"/>
      <c r="F522" s="199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"/>
      <c r="AF522" s="7"/>
      <c r="AG522" s="7"/>
      <c r="AH522" s="7"/>
    </row>
    <row r="523" spans="1:34" ht="15.75" customHeight="1">
      <c r="A523" s="209"/>
      <c r="B523" s="71"/>
      <c r="C523" s="372"/>
      <c r="D523" s="199"/>
      <c r="E523" s="71"/>
      <c r="F523" s="199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"/>
      <c r="AF523" s="7"/>
      <c r="AG523" s="7"/>
      <c r="AH523" s="7"/>
    </row>
    <row r="524" spans="1:34" ht="15.75" customHeight="1">
      <c r="A524" s="209"/>
      <c r="B524" s="71"/>
      <c r="C524" s="372"/>
      <c r="D524" s="199"/>
      <c r="E524" s="71"/>
      <c r="F524" s="199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"/>
      <c r="AF524" s="7"/>
      <c r="AG524" s="7"/>
      <c r="AH524" s="7"/>
    </row>
    <row r="525" spans="1:34" ht="15.75" customHeight="1">
      <c r="A525" s="209"/>
      <c r="B525" s="71"/>
      <c r="C525" s="372"/>
      <c r="D525" s="199"/>
      <c r="E525" s="71"/>
      <c r="F525" s="199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"/>
      <c r="AF525" s="7"/>
      <c r="AG525" s="7"/>
      <c r="AH525" s="7"/>
    </row>
    <row r="526" spans="1:34" ht="15.75" customHeight="1">
      <c r="A526" s="209"/>
      <c r="B526" s="71"/>
      <c r="C526" s="372"/>
      <c r="D526" s="199"/>
      <c r="E526" s="71"/>
      <c r="F526" s="199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"/>
      <c r="AF526" s="7"/>
      <c r="AG526" s="7"/>
      <c r="AH526" s="7"/>
    </row>
    <row r="527" spans="1:34" ht="15.75" customHeight="1">
      <c r="A527" s="209"/>
      <c r="B527" s="71"/>
      <c r="C527" s="372"/>
      <c r="D527" s="199"/>
      <c r="E527" s="71"/>
      <c r="F527" s="199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"/>
      <c r="AF527" s="7"/>
      <c r="AG527" s="7"/>
      <c r="AH527" s="7"/>
    </row>
    <row r="528" spans="1:34" ht="15.75" customHeight="1">
      <c r="A528" s="209"/>
      <c r="B528" s="71"/>
      <c r="C528" s="372"/>
      <c r="D528" s="199"/>
      <c r="E528" s="71"/>
      <c r="F528" s="199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"/>
      <c r="AF528" s="7"/>
      <c r="AG528" s="7"/>
      <c r="AH528" s="7"/>
    </row>
    <row r="529" spans="1:34" ht="15.75" customHeight="1">
      <c r="A529" s="209"/>
      <c r="B529" s="71"/>
      <c r="C529" s="372"/>
      <c r="D529" s="199"/>
      <c r="E529" s="71"/>
      <c r="F529" s="199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"/>
      <c r="AF529" s="7"/>
      <c r="AG529" s="7"/>
      <c r="AH529" s="7"/>
    </row>
    <row r="530" spans="1:34" ht="15.75" customHeight="1">
      <c r="A530" s="209"/>
      <c r="B530" s="71"/>
      <c r="C530" s="372"/>
      <c r="D530" s="199"/>
      <c r="E530" s="71"/>
      <c r="F530" s="199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"/>
      <c r="AF530" s="7"/>
      <c r="AG530" s="7"/>
      <c r="AH530" s="7"/>
    </row>
    <row r="531" spans="1:34" ht="15.75" customHeight="1">
      <c r="A531" s="209"/>
      <c r="B531" s="71"/>
      <c r="C531" s="372"/>
      <c r="D531" s="199"/>
      <c r="E531" s="71"/>
      <c r="F531" s="199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"/>
      <c r="AF531" s="7"/>
      <c r="AG531" s="7"/>
      <c r="AH531" s="7"/>
    </row>
    <row r="532" spans="1:34" ht="15.75" customHeight="1">
      <c r="A532" s="209"/>
      <c r="B532" s="71"/>
      <c r="C532" s="372"/>
      <c r="D532" s="199"/>
      <c r="E532" s="71"/>
      <c r="F532" s="199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"/>
      <c r="AF532" s="7"/>
      <c r="AG532" s="7"/>
      <c r="AH532" s="7"/>
    </row>
    <row r="533" spans="1:34" ht="15.75" customHeight="1">
      <c r="A533" s="209"/>
      <c r="B533" s="71"/>
      <c r="C533" s="372"/>
      <c r="D533" s="199"/>
      <c r="E533" s="71"/>
      <c r="F533" s="199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"/>
      <c r="AF533" s="7"/>
      <c r="AG533" s="7"/>
      <c r="AH533" s="7"/>
    </row>
    <row r="534" spans="1:34" ht="15.75" customHeight="1">
      <c r="A534" s="209"/>
      <c r="B534" s="71"/>
      <c r="C534" s="372"/>
      <c r="D534" s="199"/>
      <c r="E534" s="71"/>
      <c r="F534" s="199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"/>
      <c r="AF534" s="7"/>
      <c r="AG534" s="7"/>
      <c r="AH534" s="7"/>
    </row>
    <row r="535" spans="1:34" ht="15.75" customHeight="1">
      <c r="A535" s="209"/>
      <c r="B535" s="71"/>
      <c r="C535" s="372"/>
      <c r="D535" s="199"/>
      <c r="E535" s="71"/>
      <c r="F535" s="199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"/>
      <c r="AF535" s="7"/>
      <c r="AG535" s="7"/>
      <c r="AH535" s="7"/>
    </row>
    <row r="536" spans="1:34" ht="15.75" customHeight="1">
      <c r="A536" s="209"/>
      <c r="B536" s="71"/>
      <c r="C536" s="372"/>
      <c r="D536" s="199"/>
      <c r="E536" s="71"/>
      <c r="F536" s="199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"/>
      <c r="AF536" s="7"/>
      <c r="AG536" s="7"/>
      <c r="AH536" s="7"/>
    </row>
    <row r="537" spans="1:34" ht="15.75" customHeight="1">
      <c r="A537" s="209"/>
      <c r="B537" s="71"/>
      <c r="C537" s="372"/>
      <c r="D537" s="199"/>
      <c r="E537" s="71"/>
      <c r="F537" s="199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"/>
      <c r="AF537" s="7"/>
      <c r="AG537" s="7"/>
      <c r="AH537" s="7"/>
    </row>
    <row r="538" spans="1:34" ht="15.75" customHeight="1">
      <c r="A538" s="209"/>
      <c r="B538" s="71"/>
      <c r="C538" s="372"/>
      <c r="D538" s="199"/>
      <c r="E538" s="71"/>
      <c r="F538" s="199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"/>
      <c r="AF538" s="7"/>
      <c r="AG538" s="7"/>
      <c r="AH538" s="7"/>
    </row>
    <row r="539" spans="1:34" ht="15.75" customHeight="1">
      <c r="A539" s="209"/>
      <c r="B539" s="71"/>
      <c r="C539" s="372"/>
      <c r="D539" s="199"/>
      <c r="E539" s="71"/>
      <c r="F539" s="199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"/>
      <c r="AF539" s="7"/>
      <c r="AG539" s="7"/>
      <c r="AH539" s="7"/>
    </row>
    <row r="540" spans="1:34" ht="15.75" customHeight="1">
      <c r="A540" s="209"/>
      <c r="B540" s="71"/>
      <c r="C540" s="372"/>
      <c r="D540" s="199"/>
      <c r="E540" s="71"/>
      <c r="F540" s="199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"/>
      <c r="AF540" s="7"/>
      <c r="AG540" s="7"/>
      <c r="AH540" s="7"/>
    </row>
    <row r="541" spans="1:34" ht="15.75" customHeight="1">
      <c r="A541" s="209"/>
      <c r="B541" s="71"/>
      <c r="C541" s="372"/>
      <c r="D541" s="199"/>
      <c r="E541" s="71"/>
      <c r="F541" s="199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"/>
      <c r="AF541" s="7"/>
      <c r="AG541" s="7"/>
      <c r="AH541" s="7"/>
    </row>
    <row r="542" spans="1:34" ht="15.75" customHeight="1">
      <c r="A542" s="209"/>
      <c r="B542" s="71"/>
      <c r="C542" s="372"/>
      <c r="D542" s="199"/>
      <c r="E542" s="71"/>
      <c r="F542" s="199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"/>
      <c r="AF542" s="7"/>
      <c r="AG542" s="7"/>
      <c r="AH542" s="7"/>
    </row>
    <row r="543" spans="1:34" ht="15.75" customHeight="1">
      <c r="A543" s="209"/>
      <c r="B543" s="71"/>
      <c r="C543" s="372"/>
      <c r="D543" s="199"/>
      <c r="E543" s="71"/>
      <c r="F543" s="199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"/>
      <c r="AF543" s="7"/>
      <c r="AG543" s="7"/>
      <c r="AH543" s="7"/>
    </row>
    <row r="544" spans="1:34" ht="15.75" customHeight="1">
      <c r="A544" s="209"/>
      <c r="B544" s="71"/>
      <c r="C544" s="372"/>
      <c r="D544" s="199"/>
      <c r="E544" s="71"/>
      <c r="F544" s="199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"/>
      <c r="AF544" s="7"/>
      <c r="AG544" s="7"/>
      <c r="AH544" s="7"/>
    </row>
    <row r="545" spans="1:34" ht="15.75" customHeight="1">
      <c r="A545" s="209"/>
      <c r="B545" s="71"/>
      <c r="C545" s="372"/>
      <c r="D545" s="199"/>
      <c r="E545" s="71"/>
      <c r="F545" s="199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"/>
      <c r="AF545" s="7"/>
      <c r="AG545" s="7"/>
      <c r="AH545" s="7"/>
    </row>
    <row r="546" spans="1:34" ht="15.75" customHeight="1">
      <c r="A546" s="209"/>
      <c r="B546" s="71"/>
      <c r="C546" s="372"/>
      <c r="D546" s="199"/>
      <c r="E546" s="71"/>
      <c r="F546" s="199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"/>
      <c r="AF546" s="7"/>
      <c r="AG546" s="7"/>
      <c r="AH546" s="7"/>
    </row>
    <row r="547" spans="1:34" ht="15.75" customHeight="1">
      <c r="A547" s="209"/>
      <c r="B547" s="71"/>
      <c r="C547" s="372"/>
      <c r="D547" s="199"/>
      <c r="E547" s="71"/>
      <c r="F547" s="199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"/>
      <c r="AF547" s="7"/>
      <c r="AG547" s="7"/>
      <c r="AH547" s="7"/>
    </row>
    <row r="548" spans="1:34" ht="15.75" customHeight="1">
      <c r="A548" s="209"/>
      <c r="B548" s="71"/>
      <c r="C548" s="372"/>
      <c r="D548" s="199"/>
      <c r="E548" s="71"/>
      <c r="F548" s="199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"/>
      <c r="AF548" s="7"/>
      <c r="AG548" s="7"/>
      <c r="AH548" s="7"/>
    </row>
    <row r="549" spans="1:34" ht="15.75" customHeight="1">
      <c r="A549" s="209"/>
      <c r="B549" s="71"/>
      <c r="C549" s="372"/>
      <c r="D549" s="199"/>
      <c r="E549" s="71"/>
      <c r="F549" s="199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"/>
      <c r="AF549" s="7"/>
      <c r="AG549" s="7"/>
      <c r="AH549" s="7"/>
    </row>
    <row r="550" spans="1:34" ht="15.75" customHeight="1">
      <c r="A550" s="209"/>
      <c r="B550" s="71"/>
      <c r="C550" s="372"/>
      <c r="D550" s="199"/>
      <c r="E550" s="71"/>
      <c r="F550" s="199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"/>
      <c r="AF550" s="7"/>
      <c r="AG550" s="7"/>
      <c r="AH550" s="7"/>
    </row>
    <row r="551" spans="1:34" ht="15.75" customHeight="1">
      <c r="A551" s="209"/>
      <c r="B551" s="71"/>
      <c r="C551" s="372"/>
      <c r="D551" s="199"/>
      <c r="E551" s="71"/>
      <c r="F551" s="199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"/>
      <c r="AF551" s="7"/>
      <c r="AG551" s="7"/>
      <c r="AH551" s="7"/>
    </row>
    <row r="552" spans="1:34" ht="15.75" customHeight="1">
      <c r="A552" s="209"/>
      <c r="B552" s="71"/>
      <c r="C552" s="372"/>
      <c r="D552" s="199"/>
      <c r="E552" s="71"/>
      <c r="F552" s="199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"/>
      <c r="AF552" s="7"/>
      <c r="AG552" s="7"/>
      <c r="AH552" s="7"/>
    </row>
    <row r="553" spans="1:34" ht="15.75" customHeight="1">
      <c r="A553" s="209"/>
      <c r="B553" s="71"/>
      <c r="C553" s="372"/>
      <c r="D553" s="199"/>
      <c r="E553" s="71"/>
      <c r="F553" s="199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"/>
      <c r="AF553" s="7"/>
      <c r="AG553" s="7"/>
      <c r="AH553" s="7"/>
    </row>
    <row r="554" spans="1:34" ht="15.75" customHeight="1">
      <c r="A554" s="209"/>
      <c r="B554" s="71"/>
      <c r="C554" s="372"/>
      <c r="D554" s="199"/>
      <c r="E554" s="71"/>
      <c r="F554" s="199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"/>
      <c r="AF554" s="7"/>
      <c r="AG554" s="7"/>
      <c r="AH554" s="7"/>
    </row>
    <row r="555" spans="1:34" ht="15.75" customHeight="1">
      <c r="A555" s="209"/>
      <c r="B555" s="71"/>
      <c r="C555" s="372"/>
      <c r="D555" s="199"/>
      <c r="E555" s="71"/>
      <c r="F555" s="199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"/>
      <c r="AF555" s="7"/>
      <c r="AG555" s="7"/>
      <c r="AH555" s="7"/>
    </row>
    <row r="556" spans="1:34" ht="15.75" customHeight="1">
      <c r="A556" s="209"/>
      <c r="B556" s="71"/>
      <c r="C556" s="372"/>
      <c r="D556" s="199"/>
      <c r="E556" s="71"/>
      <c r="F556" s="199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"/>
      <c r="AF556" s="7"/>
      <c r="AG556" s="7"/>
      <c r="AH556" s="7"/>
    </row>
    <row r="557" spans="1:34" ht="15.75" customHeight="1">
      <c r="A557" s="209"/>
      <c r="B557" s="71"/>
      <c r="C557" s="372"/>
      <c r="D557" s="199"/>
      <c r="E557" s="71"/>
      <c r="F557" s="199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"/>
      <c r="AF557" s="7"/>
      <c r="AG557" s="7"/>
      <c r="AH557" s="7"/>
    </row>
    <row r="558" spans="1:34" ht="15.75" customHeight="1">
      <c r="A558" s="209"/>
      <c r="B558" s="71"/>
      <c r="C558" s="372"/>
      <c r="D558" s="199"/>
      <c r="E558" s="71"/>
      <c r="F558" s="199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"/>
      <c r="AF558" s="7"/>
      <c r="AG558" s="7"/>
      <c r="AH558" s="7"/>
    </row>
    <row r="559" spans="1:34" ht="15.75" customHeight="1">
      <c r="A559" s="209"/>
      <c r="B559" s="71"/>
      <c r="C559" s="372"/>
      <c r="D559" s="199"/>
      <c r="E559" s="71"/>
      <c r="F559" s="199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"/>
      <c r="AF559" s="7"/>
      <c r="AG559" s="7"/>
      <c r="AH559" s="7"/>
    </row>
    <row r="560" spans="1:34" ht="15.75" customHeight="1">
      <c r="A560" s="209"/>
      <c r="B560" s="71"/>
      <c r="C560" s="372"/>
      <c r="D560" s="199"/>
      <c r="E560" s="71"/>
      <c r="F560" s="199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"/>
      <c r="AF560" s="7"/>
      <c r="AG560" s="7"/>
      <c r="AH560" s="7"/>
    </row>
    <row r="561" spans="1:34" ht="15.75" customHeight="1">
      <c r="A561" s="209"/>
      <c r="B561" s="71"/>
      <c r="C561" s="372"/>
      <c r="D561" s="199"/>
      <c r="E561" s="71"/>
      <c r="F561" s="199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"/>
      <c r="AF561" s="7"/>
      <c r="AG561" s="7"/>
      <c r="AH561" s="7"/>
    </row>
    <row r="562" spans="1:34" ht="15.75" customHeight="1">
      <c r="A562" s="209"/>
      <c r="B562" s="71"/>
      <c r="C562" s="372"/>
      <c r="D562" s="199"/>
      <c r="E562" s="71"/>
      <c r="F562" s="199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"/>
      <c r="AF562" s="7"/>
      <c r="AG562" s="7"/>
      <c r="AH562" s="7"/>
    </row>
    <row r="563" spans="1:34" ht="15.75" customHeight="1">
      <c r="A563" s="209"/>
      <c r="B563" s="71"/>
      <c r="C563" s="372"/>
      <c r="D563" s="199"/>
      <c r="E563" s="71"/>
      <c r="F563" s="199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"/>
      <c r="AF563" s="7"/>
      <c r="AG563" s="7"/>
      <c r="AH563" s="7"/>
    </row>
    <row r="564" spans="1:34" ht="15.75" customHeight="1">
      <c r="A564" s="209"/>
      <c r="B564" s="71"/>
      <c r="C564" s="372"/>
      <c r="D564" s="199"/>
      <c r="E564" s="71"/>
      <c r="F564" s="199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"/>
      <c r="AF564" s="7"/>
      <c r="AG564" s="7"/>
      <c r="AH564" s="7"/>
    </row>
    <row r="565" spans="1:34" ht="15.75" customHeight="1">
      <c r="A565" s="209"/>
      <c r="B565" s="71"/>
      <c r="C565" s="372"/>
      <c r="D565" s="199"/>
      <c r="E565" s="71"/>
      <c r="F565" s="199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"/>
      <c r="AF565" s="7"/>
      <c r="AG565" s="7"/>
      <c r="AH565" s="7"/>
    </row>
    <row r="566" spans="1:34" ht="15.75" customHeight="1">
      <c r="A566" s="209"/>
      <c r="B566" s="71"/>
      <c r="C566" s="372"/>
      <c r="D566" s="199"/>
      <c r="E566" s="71"/>
      <c r="F566" s="199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"/>
      <c r="AF566" s="7"/>
      <c r="AG566" s="7"/>
      <c r="AH566" s="7"/>
    </row>
    <row r="567" spans="1:34" ht="15.75" customHeight="1">
      <c r="A567" s="209"/>
      <c r="B567" s="71"/>
      <c r="C567" s="372"/>
      <c r="D567" s="199"/>
      <c r="E567" s="71"/>
      <c r="F567" s="199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"/>
      <c r="AF567" s="7"/>
      <c r="AG567" s="7"/>
      <c r="AH567" s="7"/>
    </row>
    <row r="568" spans="1:34" ht="15.75" customHeight="1">
      <c r="A568" s="209"/>
      <c r="B568" s="71"/>
      <c r="C568" s="372"/>
      <c r="D568" s="199"/>
      <c r="E568" s="71"/>
      <c r="F568" s="199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"/>
      <c r="AF568" s="7"/>
      <c r="AG568" s="7"/>
      <c r="AH568" s="7"/>
    </row>
    <row r="569" spans="1:34" ht="15.75" customHeight="1">
      <c r="A569" s="209"/>
      <c r="B569" s="71"/>
      <c r="C569" s="372"/>
      <c r="D569" s="199"/>
      <c r="E569" s="71"/>
      <c r="F569" s="199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"/>
      <c r="AF569" s="7"/>
      <c r="AG569" s="7"/>
      <c r="AH569" s="7"/>
    </row>
    <row r="570" spans="1:34" ht="15.75" customHeight="1">
      <c r="A570" s="209"/>
      <c r="B570" s="71"/>
      <c r="C570" s="372"/>
      <c r="D570" s="199"/>
      <c r="E570" s="71"/>
      <c r="F570" s="199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"/>
      <c r="AF570" s="7"/>
      <c r="AG570" s="7"/>
      <c r="AH570" s="7"/>
    </row>
    <row r="571" spans="1:34" ht="15.75" customHeight="1">
      <c r="A571" s="209"/>
      <c r="B571" s="71"/>
      <c r="C571" s="372"/>
      <c r="D571" s="199"/>
      <c r="E571" s="71"/>
      <c r="F571" s="199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"/>
      <c r="AF571" s="7"/>
      <c r="AG571" s="7"/>
      <c r="AH571" s="7"/>
    </row>
    <row r="572" spans="1:34" ht="15.75" customHeight="1">
      <c r="A572" s="209"/>
      <c r="B572" s="71"/>
      <c r="C572" s="372"/>
      <c r="D572" s="199"/>
      <c r="E572" s="71"/>
      <c r="F572" s="199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"/>
      <c r="AF572" s="7"/>
      <c r="AG572" s="7"/>
      <c r="AH572" s="7"/>
    </row>
    <row r="573" spans="1:34" ht="15.75" customHeight="1">
      <c r="A573" s="209"/>
      <c r="B573" s="71"/>
      <c r="C573" s="372"/>
      <c r="D573" s="199"/>
      <c r="E573" s="71"/>
      <c r="F573" s="199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"/>
      <c r="AF573" s="7"/>
      <c r="AG573" s="7"/>
      <c r="AH573" s="7"/>
    </row>
    <row r="574" spans="1:34" ht="15.75" customHeight="1">
      <c r="A574" s="209"/>
      <c r="B574" s="71"/>
      <c r="C574" s="372"/>
      <c r="D574" s="199"/>
      <c r="E574" s="71"/>
      <c r="F574" s="199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"/>
      <c r="AF574" s="7"/>
      <c r="AG574" s="7"/>
      <c r="AH574" s="7"/>
    </row>
    <row r="575" spans="1:34" ht="15.75" customHeight="1">
      <c r="A575" s="209"/>
      <c r="B575" s="71"/>
      <c r="C575" s="372"/>
      <c r="D575" s="199"/>
      <c r="E575" s="71"/>
      <c r="F575" s="199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"/>
      <c r="AF575" s="7"/>
      <c r="AG575" s="7"/>
      <c r="AH575" s="7"/>
    </row>
    <row r="576" spans="1:34" ht="15.75" customHeight="1">
      <c r="A576" s="209"/>
      <c r="B576" s="71"/>
      <c r="C576" s="372"/>
      <c r="D576" s="199"/>
      <c r="E576" s="71"/>
      <c r="F576" s="199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"/>
      <c r="AF576" s="7"/>
      <c r="AG576" s="7"/>
      <c r="AH576" s="7"/>
    </row>
    <row r="577" spans="1:34" ht="15.75" customHeight="1">
      <c r="A577" s="209"/>
      <c r="B577" s="71"/>
      <c r="C577" s="372"/>
      <c r="D577" s="199"/>
      <c r="E577" s="71"/>
      <c r="F577" s="199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"/>
      <c r="AF577" s="7"/>
      <c r="AG577" s="7"/>
      <c r="AH577" s="7"/>
    </row>
    <row r="578" spans="1:34" ht="15.75" customHeight="1">
      <c r="A578" s="209"/>
      <c r="B578" s="71"/>
      <c r="C578" s="372"/>
      <c r="D578" s="199"/>
      <c r="E578" s="71"/>
      <c r="F578" s="199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"/>
      <c r="AF578" s="7"/>
      <c r="AG578" s="7"/>
      <c r="AH578" s="7"/>
    </row>
    <row r="579" spans="1:34" ht="15.75" customHeight="1">
      <c r="A579" s="209"/>
      <c r="B579" s="71"/>
      <c r="C579" s="372"/>
      <c r="D579" s="199"/>
      <c r="E579" s="71"/>
      <c r="F579" s="199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"/>
      <c r="AF579" s="7"/>
      <c r="AG579" s="7"/>
      <c r="AH579" s="7"/>
    </row>
    <row r="580" spans="1:34" ht="15.75" customHeight="1">
      <c r="A580" s="209"/>
      <c r="B580" s="71"/>
      <c r="C580" s="372"/>
      <c r="D580" s="199"/>
      <c r="E580" s="71"/>
      <c r="F580" s="199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"/>
      <c r="AF580" s="7"/>
      <c r="AG580" s="7"/>
      <c r="AH580" s="7"/>
    </row>
    <row r="581" spans="1:34" ht="15.75" customHeight="1">
      <c r="A581" s="209"/>
      <c r="B581" s="71"/>
      <c r="C581" s="372"/>
      <c r="D581" s="199"/>
      <c r="E581" s="71"/>
      <c r="F581" s="199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"/>
      <c r="AF581" s="7"/>
      <c r="AG581" s="7"/>
      <c r="AH581" s="7"/>
    </row>
    <row r="582" spans="1:34" ht="15.75" customHeight="1">
      <c r="A582" s="209"/>
      <c r="B582" s="71"/>
      <c r="C582" s="372"/>
      <c r="D582" s="199"/>
      <c r="E582" s="71"/>
      <c r="F582" s="199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"/>
      <c r="AF582" s="7"/>
      <c r="AG582" s="7"/>
      <c r="AH582" s="7"/>
    </row>
    <row r="583" spans="1:34" ht="15.75" customHeight="1">
      <c r="A583" s="209"/>
      <c r="B583" s="71"/>
      <c r="C583" s="372"/>
      <c r="D583" s="199"/>
      <c r="E583" s="71"/>
      <c r="F583" s="199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"/>
      <c r="AF583" s="7"/>
      <c r="AG583" s="7"/>
      <c r="AH583" s="7"/>
    </row>
    <row r="584" spans="1:34" ht="15.75" customHeight="1">
      <c r="A584" s="209"/>
      <c r="B584" s="71"/>
      <c r="C584" s="372"/>
      <c r="D584" s="199"/>
      <c r="E584" s="71"/>
      <c r="F584" s="199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"/>
      <c r="AF584" s="7"/>
      <c r="AG584" s="7"/>
      <c r="AH584" s="7"/>
    </row>
    <row r="585" spans="1:34" ht="15.75" customHeight="1">
      <c r="A585" s="209"/>
      <c r="B585" s="71"/>
      <c r="C585" s="372"/>
      <c r="D585" s="199"/>
      <c r="E585" s="71"/>
      <c r="F585" s="199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"/>
      <c r="AF585" s="7"/>
      <c r="AG585" s="7"/>
      <c r="AH585" s="7"/>
    </row>
    <row r="586" spans="1:34" ht="15.75" customHeight="1">
      <c r="A586" s="209"/>
      <c r="B586" s="71"/>
      <c r="C586" s="372"/>
      <c r="D586" s="199"/>
      <c r="E586" s="71"/>
      <c r="F586" s="199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"/>
      <c r="AF586" s="7"/>
      <c r="AG586" s="7"/>
      <c r="AH586" s="7"/>
    </row>
    <row r="587" spans="1:34" ht="15.75" customHeight="1">
      <c r="A587" s="209"/>
      <c r="B587" s="71"/>
      <c r="C587" s="372"/>
      <c r="D587" s="199"/>
      <c r="E587" s="71"/>
      <c r="F587" s="199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"/>
      <c r="AF587" s="7"/>
      <c r="AG587" s="7"/>
      <c r="AH587" s="7"/>
    </row>
    <row r="588" spans="1:34" ht="15.75" customHeight="1">
      <c r="A588" s="209"/>
      <c r="B588" s="71"/>
      <c r="C588" s="372"/>
      <c r="D588" s="199"/>
      <c r="E588" s="71"/>
      <c r="F588" s="199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"/>
      <c r="AF588" s="7"/>
      <c r="AG588" s="7"/>
      <c r="AH588" s="7"/>
    </row>
    <row r="589" spans="1:34" ht="15.75" customHeight="1">
      <c r="A589" s="209"/>
      <c r="B589" s="71"/>
      <c r="C589" s="372"/>
      <c r="D589" s="199"/>
      <c r="E589" s="71"/>
      <c r="F589" s="199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"/>
      <c r="AF589" s="7"/>
      <c r="AG589" s="7"/>
      <c r="AH589" s="7"/>
    </row>
    <row r="590" spans="1:34" ht="15.75" customHeight="1">
      <c r="A590" s="209"/>
      <c r="B590" s="71"/>
      <c r="C590" s="372"/>
      <c r="D590" s="199"/>
      <c r="E590" s="71"/>
      <c r="F590" s="199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"/>
      <c r="AF590" s="7"/>
      <c r="AG590" s="7"/>
      <c r="AH590" s="7"/>
    </row>
    <row r="591" spans="1:34" ht="15.75" customHeight="1">
      <c r="A591" s="209"/>
      <c r="B591" s="71"/>
      <c r="C591" s="372"/>
      <c r="D591" s="199"/>
      <c r="E591" s="71"/>
      <c r="F591" s="199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"/>
      <c r="AF591" s="7"/>
      <c r="AG591" s="7"/>
      <c r="AH591" s="7"/>
    </row>
    <row r="592" spans="1:34" ht="15.75" customHeight="1">
      <c r="A592" s="209"/>
      <c r="B592" s="71"/>
      <c r="C592" s="372"/>
      <c r="D592" s="199"/>
      <c r="E592" s="71"/>
      <c r="F592" s="199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"/>
      <c r="AF592" s="7"/>
      <c r="AG592" s="7"/>
      <c r="AH592" s="7"/>
    </row>
    <row r="593" spans="1:34" ht="15.75" customHeight="1">
      <c r="A593" s="209"/>
      <c r="B593" s="71"/>
      <c r="C593" s="372"/>
      <c r="D593" s="199"/>
      <c r="E593" s="71"/>
      <c r="F593" s="199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"/>
      <c r="AF593" s="7"/>
      <c r="AG593" s="7"/>
      <c r="AH593" s="7"/>
    </row>
    <row r="594" spans="1:34" ht="15.75" customHeight="1">
      <c r="A594" s="209"/>
      <c r="B594" s="71"/>
      <c r="C594" s="372"/>
      <c r="D594" s="199"/>
      <c r="E594" s="71"/>
      <c r="F594" s="199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"/>
      <c r="AF594" s="7"/>
      <c r="AG594" s="7"/>
      <c r="AH594" s="7"/>
    </row>
    <row r="595" spans="1:34" ht="15.75" customHeight="1">
      <c r="A595" s="209"/>
      <c r="B595" s="71"/>
      <c r="C595" s="372"/>
      <c r="D595" s="199"/>
      <c r="E595" s="71"/>
      <c r="F595" s="199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"/>
      <c r="AF595" s="7"/>
      <c r="AG595" s="7"/>
      <c r="AH595" s="7"/>
    </row>
    <row r="596" spans="1:34" ht="15.75" customHeight="1">
      <c r="A596" s="209"/>
      <c r="B596" s="71"/>
      <c r="C596" s="372"/>
      <c r="D596" s="199"/>
      <c r="E596" s="71"/>
      <c r="F596" s="199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"/>
      <c r="AF596" s="7"/>
      <c r="AG596" s="7"/>
      <c r="AH596" s="7"/>
    </row>
    <row r="597" spans="1:34" ht="15.75" customHeight="1">
      <c r="A597" s="209"/>
      <c r="B597" s="71"/>
      <c r="C597" s="372"/>
      <c r="D597" s="199"/>
      <c r="E597" s="71"/>
      <c r="F597" s="199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"/>
      <c r="AF597" s="7"/>
      <c r="AG597" s="7"/>
      <c r="AH597" s="7"/>
    </row>
    <row r="598" spans="1:34" ht="15.75" customHeight="1">
      <c r="A598" s="209"/>
      <c r="B598" s="71"/>
      <c r="C598" s="372"/>
      <c r="D598" s="199"/>
      <c r="E598" s="71"/>
      <c r="F598" s="199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"/>
      <c r="AF598" s="7"/>
      <c r="AG598" s="7"/>
      <c r="AH598" s="7"/>
    </row>
    <row r="599" spans="1:34" ht="15.75" customHeight="1">
      <c r="A599" s="209"/>
      <c r="B599" s="71"/>
      <c r="C599" s="372"/>
      <c r="D599" s="199"/>
      <c r="E599" s="71"/>
      <c r="F599" s="199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"/>
      <c r="AF599" s="7"/>
      <c r="AG599" s="7"/>
      <c r="AH599" s="7"/>
    </row>
    <row r="600" spans="1:34" ht="15.75" customHeight="1">
      <c r="A600" s="209"/>
      <c r="B600" s="71"/>
      <c r="C600" s="372"/>
      <c r="D600" s="199"/>
      <c r="E600" s="71"/>
      <c r="F600" s="199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"/>
      <c r="AF600" s="7"/>
      <c r="AG600" s="7"/>
      <c r="AH600" s="7"/>
    </row>
    <row r="601" spans="1:34" ht="15.75" customHeight="1">
      <c r="A601" s="209"/>
      <c r="B601" s="71"/>
      <c r="C601" s="372"/>
      <c r="D601" s="199"/>
      <c r="E601" s="71"/>
      <c r="F601" s="199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"/>
      <c r="AF601" s="7"/>
      <c r="AG601" s="7"/>
      <c r="AH601" s="7"/>
    </row>
    <row r="602" spans="1:34" ht="15.75" customHeight="1">
      <c r="A602" s="209"/>
      <c r="B602" s="71"/>
      <c r="C602" s="372"/>
      <c r="D602" s="199"/>
      <c r="E602" s="71"/>
      <c r="F602" s="199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"/>
      <c r="AF602" s="7"/>
      <c r="AG602" s="7"/>
      <c r="AH602" s="7"/>
    </row>
    <row r="603" spans="1:34" ht="15.75" customHeight="1">
      <c r="A603" s="209"/>
      <c r="B603" s="71"/>
      <c r="C603" s="372"/>
      <c r="D603" s="199"/>
      <c r="E603" s="71"/>
      <c r="F603" s="199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"/>
      <c r="AF603" s="7"/>
      <c r="AG603" s="7"/>
      <c r="AH603" s="7"/>
    </row>
    <row r="604" spans="1:34" ht="15.75" customHeight="1">
      <c r="A604" s="209"/>
      <c r="B604" s="71"/>
      <c r="C604" s="372"/>
      <c r="D604" s="199"/>
      <c r="E604" s="71"/>
      <c r="F604" s="199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"/>
      <c r="AF604" s="7"/>
      <c r="AG604" s="7"/>
      <c r="AH604" s="7"/>
    </row>
    <row r="605" spans="1:34" ht="15.75" customHeight="1">
      <c r="A605" s="209"/>
      <c r="B605" s="71"/>
      <c r="C605" s="372"/>
      <c r="D605" s="199"/>
      <c r="E605" s="71"/>
      <c r="F605" s="199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"/>
      <c r="AF605" s="7"/>
      <c r="AG605" s="7"/>
      <c r="AH605" s="7"/>
    </row>
    <row r="606" spans="1:34" ht="15.75" customHeight="1">
      <c r="A606" s="209"/>
      <c r="B606" s="71"/>
      <c r="C606" s="372"/>
      <c r="D606" s="199"/>
      <c r="E606" s="71"/>
      <c r="F606" s="199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"/>
      <c r="AF606" s="7"/>
      <c r="AG606" s="7"/>
      <c r="AH606" s="7"/>
    </row>
    <row r="607" spans="1:34" ht="15.75" customHeight="1">
      <c r="A607" s="209"/>
      <c r="B607" s="71"/>
      <c r="C607" s="372"/>
      <c r="D607" s="199"/>
      <c r="E607" s="71"/>
      <c r="F607" s="199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"/>
      <c r="AF607" s="7"/>
      <c r="AG607" s="7"/>
      <c r="AH607" s="7"/>
    </row>
    <row r="608" spans="1:34" ht="15.75" customHeight="1">
      <c r="A608" s="209"/>
      <c r="B608" s="71"/>
      <c r="C608" s="372"/>
      <c r="D608" s="199"/>
      <c r="E608" s="71"/>
      <c r="F608" s="199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"/>
      <c r="AF608" s="7"/>
      <c r="AG608" s="7"/>
      <c r="AH608" s="7"/>
    </row>
    <row r="609" spans="1:34" ht="15.75" customHeight="1">
      <c r="A609" s="209"/>
      <c r="B609" s="71"/>
      <c r="C609" s="372"/>
      <c r="D609" s="199"/>
      <c r="E609" s="71"/>
      <c r="F609" s="199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"/>
      <c r="AF609" s="7"/>
      <c r="AG609" s="7"/>
      <c r="AH609" s="7"/>
    </row>
    <row r="610" spans="1:34" ht="15.75" customHeight="1">
      <c r="A610" s="209"/>
      <c r="B610" s="71"/>
      <c r="C610" s="372"/>
      <c r="D610" s="199"/>
      <c r="E610" s="71"/>
      <c r="F610" s="199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"/>
      <c r="AF610" s="7"/>
      <c r="AG610" s="7"/>
      <c r="AH610" s="7"/>
    </row>
    <row r="611" spans="1:34" ht="15.75" customHeight="1">
      <c r="A611" s="209"/>
      <c r="B611" s="71"/>
      <c r="C611" s="372"/>
      <c r="D611" s="199"/>
      <c r="E611" s="71"/>
      <c r="F611" s="199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"/>
      <c r="AF611" s="7"/>
      <c r="AG611" s="7"/>
      <c r="AH611" s="7"/>
    </row>
    <row r="612" spans="1:34" ht="15.75" customHeight="1">
      <c r="A612" s="209"/>
      <c r="B612" s="71"/>
      <c r="C612" s="372"/>
      <c r="D612" s="199"/>
      <c r="E612" s="71"/>
      <c r="F612" s="199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"/>
      <c r="AF612" s="7"/>
      <c r="AG612" s="7"/>
      <c r="AH612" s="7"/>
    </row>
    <row r="613" spans="1:34" ht="15.75" customHeight="1">
      <c r="A613" s="209"/>
      <c r="B613" s="71"/>
      <c r="C613" s="372"/>
      <c r="D613" s="199"/>
      <c r="E613" s="71"/>
      <c r="F613" s="199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"/>
      <c r="AF613" s="7"/>
      <c r="AG613" s="7"/>
      <c r="AH613" s="7"/>
    </row>
    <row r="614" spans="1:34" ht="15.75" customHeight="1">
      <c r="A614" s="209"/>
      <c r="B614" s="71"/>
      <c r="C614" s="372"/>
      <c r="D614" s="199"/>
      <c r="E614" s="71"/>
      <c r="F614" s="199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"/>
      <c r="AF614" s="7"/>
      <c r="AG614" s="7"/>
      <c r="AH614" s="7"/>
    </row>
    <row r="615" spans="1:34" ht="15.75" customHeight="1">
      <c r="A615" s="209"/>
      <c r="B615" s="71"/>
      <c r="C615" s="372"/>
      <c r="D615" s="199"/>
      <c r="E615" s="71"/>
      <c r="F615" s="199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"/>
      <c r="AF615" s="7"/>
      <c r="AG615" s="7"/>
      <c r="AH615" s="7"/>
    </row>
    <row r="616" spans="1:34" ht="15.75" customHeight="1">
      <c r="A616" s="209"/>
      <c r="B616" s="71"/>
      <c r="C616" s="372"/>
      <c r="D616" s="199"/>
      <c r="E616" s="71"/>
      <c r="F616" s="199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"/>
      <c r="AF616" s="7"/>
      <c r="AG616" s="7"/>
      <c r="AH616" s="7"/>
    </row>
    <row r="617" spans="1:34" ht="15.75" customHeight="1">
      <c r="A617" s="209"/>
      <c r="B617" s="71"/>
      <c r="C617" s="372"/>
      <c r="D617" s="199"/>
      <c r="E617" s="71"/>
      <c r="F617" s="199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"/>
      <c r="AF617" s="7"/>
      <c r="AG617" s="7"/>
      <c r="AH617" s="7"/>
    </row>
    <row r="618" spans="1:34" ht="15.75" customHeight="1">
      <c r="A618" s="209"/>
      <c r="B618" s="71"/>
      <c r="C618" s="372"/>
      <c r="D618" s="199"/>
      <c r="E618" s="71"/>
      <c r="F618" s="199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"/>
      <c r="AF618" s="7"/>
      <c r="AG618" s="7"/>
      <c r="AH618" s="7"/>
    </row>
    <row r="619" spans="1:34" ht="15.75" customHeight="1">
      <c r="A619" s="209"/>
      <c r="B619" s="71"/>
      <c r="C619" s="372"/>
      <c r="D619" s="199"/>
      <c r="E619" s="71"/>
      <c r="F619" s="199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"/>
      <c r="AF619" s="7"/>
      <c r="AG619" s="7"/>
      <c r="AH619" s="7"/>
    </row>
    <row r="620" spans="1:34" ht="15.75" customHeight="1">
      <c r="A620" s="209"/>
      <c r="B620" s="71"/>
      <c r="C620" s="372"/>
      <c r="D620" s="199"/>
      <c r="E620" s="71"/>
      <c r="F620" s="199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"/>
      <c r="AF620" s="7"/>
      <c r="AG620" s="7"/>
      <c r="AH620" s="7"/>
    </row>
    <row r="621" spans="1:34" ht="15.75" customHeight="1">
      <c r="A621" s="209"/>
      <c r="B621" s="71"/>
      <c r="C621" s="372"/>
      <c r="D621" s="199"/>
      <c r="E621" s="71"/>
      <c r="F621" s="199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"/>
      <c r="AF621" s="7"/>
      <c r="AG621" s="7"/>
      <c r="AH621" s="7"/>
    </row>
    <row r="622" spans="1:34" ht="15.75" customHeight="1">
      <c r="A622" s="209"/>
      <c r="B622" s="71"/>
      <c r="C622" s="372"/>
      <c r="D622" s="199"/>
      <c r="E622" s="71"/>
      <c r="F622" s="199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"/>
      <c r="AF622" s="7"/>
      <c r="AG622" s="7"/>
      <c r="AH622" s="7"/>
    </row>
    <row r="623" spans="1:34" ht="15.75" customHeight="1">
      <c r="A623" s="209"/>
      <c r="B623" s="71"/>
      <c r="C623" s="372"/>
      <c r="D623" s="199"/>
      <c r="E623" s="71"/>
      <c r="F623" s="199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"/>
      <c r="AF623" s="7"/>
      <c r="AG623" s="7"/>
      <c r="AH623" s="7"/>
    </row>
    <row r="624" spans="1:34" ht="15.75" customHeight="1">
      <c r="A624" s="209"/>
      <c r="B624" s="71"/>
      <c r="C624" s="372"/>
      <c r="D624" s="199"/>
      <c r="E624" s="71"/>
      <c r="F624" s="199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"/>
      <c r="AF624" s="7"/>
      <c r="AG624" s="7"/>
      <c r="AH624" s="7"/>
    </row>
    <row r="625" spans="1:34" ht="15.75" customHeight="1">
      <c r="A625" s="209"/>
      <c r="B625" s="71"/>
      <c r="C625" s="372"/>
      <c r="D625" s="199"/>
      <c r="E625" s="71"/>
      <c r="F625" s="199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"/>
      <c r="AF625" s="7"/>
      <c r="AG625" s="7"/>
      <c r="AH625" s="7"/>
    </row>
    <row r="626" spans="1:34" ht="15.75" customHeight="1">
      <c r="A626" s="209"/>
      <c r="B626" s="71"/>
      <c r="C626" s="372"/>
      <c r="D626" s="199"/>
      <c r="E626" s="71"/>
      <c r="F626" s="199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"/>
      <c r="AF626" s="7"/>
      <c r="AG626" s="7"/>
      <c r="AH626" s="7"/>
    </row>
    <row r="627" spans="1:34" ht="15.75" customHeight="1">
      <c r="A627" s="209"/>
      <c r="B627" s="71"/>
      <c r="C627" s="372"/>
      <c r="D627" s="199"/>
      <c r="E627" s="71"/>
      <c r="F627" s="199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"/>
      <c r="AF627" s="7"/>
      <c r="AG627" s="7"/>
      <c r="AH627" s="7"/>
    </row>
    <row r="628" spans="1:34" ht="15.75" customHeight="1">
      <c r="A628" s="209"/>
      <c r="B628" s="71"/>
      <c r="C628" s="372"/>
      <c r="D628" s="199"/>
      <c r="E628" s="71"/>
      <c r="F628" s="199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"/>
      <c r="AF628" s="7"/>
      <c r="AG628" s="7"/>
      <c r="AH628" s="7"/>
    </row>
    <row r="629" spans="1:34" ht="15.75" customHeight="1">
      <c r="A629" s="209"/>
      <c r="B629" s="71"/>
      <c r="C629" s="372"/>
      <c r="D629" s="199"/>
      <c r="E629" s="71"/>
      <c r="F629" s="199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"/>
      <c r="AF629" s="7"/>
      <c r="AG629" s="7"/>
      <c r="AH629" s="7"/>
    </row>
    <row r="630" spans="1:34" ht="15.75" customHeight="1">
      <c r="A630" s="209"/>
      <c r="B630" s="71"/>
      <c r="C630" s="372"/>
      <c r="D630" s="199"/>
      <c r="E630" s="71"/>
      <c r="F630" s="199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"/>
      <c r="AF630" s="7"/>
      <c r="AG630" s="7"/>
      <c r="AH630" s="7"/>
    </row>
    <row r="631" spans="1:34" ht="15.75" customHeight="1">
      <c r="A631" s="209"/>
      <c r="B631" s="71"/>
      <c r="C631" s="372"/>
      <c r="D631" s="199"/>
      <c r="E631" s="71"/>
      <c r="F631" s="199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"/>
      <c r="AF631" s="7"/>
      <c r="AG631" s="7"/>
      <c r="AH631" s="7"/>
    </row>
    <row r="632" spans="1:34" ht="15.75" customHeight="1">
      <c r="A632" s="209"/>
      <c r="B632" s="71"/>
      <c r="C632" s="372"/>
      <c r="D632" s="199"/>
      <c r="E632" s="71"/>
      <c r="F632" s="199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"/>
      <c r="AF632" s="7"/>
      <c r="AG632" s="7"/>
      <c r="AH632" s="7"/>
    </row>
    <row r="633" spans="1:34" ht="15.75" customHeight="1">
      <c r="A633" s="209"/>
      <c r="B633" s="71"/>
      <c r="C633" s="372"/>
      <c r="D633" s="199"/>
      <c r="E633" s="71"/>
      <c r="F633" s="199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"/>
      <c r="AF633" s="7"/>
      <c r="AG633" s="7"/>
      <c r="AH633" s="7"/>
    </row>
    <row r="634" spans="1:34" ht="15.75" customHeight="1">
      <c r="A634" s="209"/>
      <c r="B634" s="71"/>
      <c r="C634" s="372"/>
      <c r="D634" s="199"/>
      <c r="E634" s="71"/>
      <c r="F634" s="199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"/>
      <c r="AF634" s="7"/>
      <c r="AG634" s="7"/>
      <c r="AH634" s="7"/>
    </row>
    <row r="635" spans="1:34" ht="15.75" customHeight="1">
      <c r="A635" s="209"/>
      <c r="B635" s="71"/>
      <c r="C635" s="372"/>
      <c r="D635" s="199"/>
      <c r="E635" s="71"/>
      <c r="F635" s="199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"/>
      <c r="AF635" s="7"/>
      <c r="AG635" s="7"/>
      <c r="AH635" s="7"/>
    </row>
    <row r="636" spans="1:34" ht="15.75" customHeight="1">
      <c r="A636" s="209"/>
      <c r="B636" s="71"/>
      <c r="C636" s="372"/>
      <c r="D636" s="199"/>
      <c r="E636" s="71"/>
      <c r="F636" s="199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"/>
      <c r="AF636" s="7"/>
      <c r="AG636" s="7"/>
      <c r="AH636" s="7"/>
    </row>
    <row r="637" spans="1:34" ht="15.75" customHeight="1">
      <c r="A637" s="209"/>
      <c r="B637" s="71"/>
      <c r="C637" s="372"/>
      <c r="D637" s="199"/>
      <c r="E637" s="71"/>
      <c r="F637" s="199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"/>
      <c r="AF637" s="7"/>
      <c r="AG637" s="7"/>
      <c r="AH637" s="7"/>
    </row>
    <row r="638" spans="1:34" ht="15.75" customHeight="1">
      <c r="A638" s="209"/>
      <c r="B638" s="71"/>
      <c r="C638" s="372"/>
      <c r="D638" s="199"/>
      <c r="E638" s="71"/>
      <c r="F638" s="199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"/>
      <c r="AF638" s="7"/>
      <c r="AG638" s="7"/>
      <c r="AH638" s="7"/>
    </row>
    <row r="639" spans="1:34" ht="15.75" customHeight="1">
      <c r="A639" s="209"/>
      <c r="B639" s="71"/>
      <c r="C639" s="372"/>
      <c r="D639" s="199"/>
      <c r="E639" s="71"/>
      <c r="F639" s="199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"/>
      <c r="AF639" s="7"/>
      <c r="AG639" s="7"/>
      <c r="AH639" s="7"/>
    </row>
    <row r="640" spans="1:34" ht="15.75" customHeight="1">
      <c r="A640" s="209"/>
      <c r="B640" s="71"/>
      <c r="C640" s="372"/>
      <c r="D640" s="199"/>
      <c r="E640" s="71"/>
      <c r="F640" s="199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"/>
      <c r="AF640" s="7"/>
      <c r="AG640" s="7"/>
      <c r="AH640" s="7"/>
    </row>
    <row r="641" spans="1:34" ht="15.75" customHeight="1">
      <c r="A641" s="209"/>
      <c r="B641" s="71"/>
      <c r="C641" s="372"/>
      <c r="D641" s="199"/>
      <c r="E641" s="71"/>
      <c r="F641" s="199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"/>
      <c r="AF641" s="7"/>
      <c r="AG641" s="7"/>
      <c r="AH641" s="7"/>
    </row>
    <row r="642" spans="1:34" ht="15.75" customHeight="1">
      <c r="A642" s="209"/>
      <c r="B642" s="71"/>
      <c r="C642" s="372"/>
      <c r="D642" s="199"/>
      <c r="E642" s="71"/>
      <c r="F642" s="199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"/>
      <c r="AF642" s="7"/>
      <c r="AG642" s="7"/>
      <c r="AH642" s="7"/>
    </row>
    <row r="643" spans="1:34" ht="15.75" customHeight="1">
      <c r="A643" s="209"/>
      <c r="B643" s="71"/>
      <c r="C643" s="372"/>
      <c r="D643" s="199"/>
      <c r="E643" s="71"/>
      <c r="F643" s="199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"/>
      <c r="AF643" s="7"/>
      <c r="AG643" s="7"/>
      <c r="AH643" s="7"/>
    </row>
    <row r="644" spans="1:34" ht="15.75" customHeight="1">
      <c r="A644" s="209"/>
      <c r="B644" s="71"/>
      <c r="C644" s="372"/>
      <c r="D644" s="199"/>
      <c r="E644" s="71"/>
      <c r="F644" s="199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"/>
      <c r="AF644" s="7"/>
      <c r="AG644" s="7"/>
      <c r="AH644" s="7"/>
    </row>
    <row r="645" spans="1:34" ht="15.75" customHeight="1">
      <c r="A645" s="209"/>
      <c r="B645" s="71"/>
      <c r="C645" s="372"/>
      <c r="D645" s="199"/>
      <c r="E645" s="71"/>
      <c r="F645" s="199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"/>
      <c r="AF645" s="7"/>
      <c r="AG645" s="7"/>
      <c r="AH645" s="7"/>
    </row>
    <row r="646" spans="1:34" ht="15.75" customHeight="1">
      <c r="A646" s="209"/>
      <c r="B646" s="71"/>
      <c r="C646" s="372"/>
      <c r="D646" s="199"/>
      <c r="E646" s="71"/>
      <c r="F646" s="199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"/>
      <c r="AF646" s="7"/>
      <c r="AG646" s="7"/>
      <c r="AH646" s="7"/>
    </row>
    <row r="647" spans="1:34" ht="15.75" customHeight="1">
      <c r="A647" s="209"/>
      <c r="B647" s="71"/>
      <c r="C647" s="372"/>
      <c r="D647" s="199"/>
      <c r="E647" s="71"/>
      <c r="F647" s="199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"/>
      <c r="AF647" s="7"/>
      <c r="AG647" s="7"/>
      <c r="AH647" s="7"/>
    </row>
    <row r="648" spans="1:34" ht="15.75" customHeight="1">
      <c r="A648" s="209"/>
      <c r="B648" s="71"/>
      <c r="C648" s="372"/>
      <c r="D648" s="199"/>
      <c r="E648" s="71"/>
      <c r="F648" s="199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"/>
      <c r="AF648" s="7"/>
      <c r="AG648" s="7"/>
      <c r="AH648" s="7"/>
    </row>
    <row r="649" spans="1:34" ht="15.75" customHeight="1">
      <c r="A649" s="209"/>
      <c r="B649" s="71"/>
      <c r="C649" s="372"/>
      <c r="D649" s="199"/>
      <c r="E649" s="71"/>
      <c r="F649" s="199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"/>
      <c r="AF649" s="7"/>
      <c r="AG649" s="7"/>
      <c r="AH649" s="7"/>
    </row>
    <row r="650" spans="1:34" ht="15.75" customHeight="1">
      <c r="A650" s="209"/>
      <c r="B650" s="71"/>
      <c r="C650" s="372"/>
      <c r="D650" s="199"/>
      <c r="E650" s="71"/>
      <c r="F650" s="199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"/>
      <c r="AF650" s="7"/>
      <c r="AG650" s="7"/>
      <c r="AH650" s="7"/>
    </row>
    <row r="651" spans="1:34" ht="15.75" customHeight="1">
      <c r="A651" s="209"/>
      <c r="B651" s="71"/>
      <c r="C651" s="372"/>
      <c r="D651" s="199"/>
      <c r="E651" s="71"/>
      <c r="F651" s="199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"/>
      <c r="AF651" s="7"/>
      <c r="AG651" s="7"/>
      <c r="AH651" s="7"/>
    </row>
    <row r="652" spans="1:34" ht="15.75" customHeight="1">
      <c r="A652" s="209"/>
      <c r="B652" s="71"/>
      <c r="C652" s="372"/>
      <c r="D652" s="199"/>
      <c r="E652" s="71"/>
      <c r="F652" s="199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"/>
      <c r="AF652" s="7"/>
      <c r="AG652" s="7"/>
      <c r="AH652" s="7"/>
    </row>
    <row r="653" spans="1:34" ht="15.75" customHeight="1">
      <c r="A653" s="209"/>
      <c r="B653" s="71"/>
      <c r="C653" s="372"/>
      <c r="D653" s="199"/>
      <c r="E653" s="71"/>
      <c r="F653" s="199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"/>
      <c r="AF653" s="7"/>
      <c r="AG653" s="7"/>
      <c r="AH653" s="7"/>
    </row>
    <row r="654" spans="1:34" ht="15.75" customHeight="1">
      <c r="A654" s="209"/>
      <c r="B654" s="71"/>
      <c r="C654" s="372"/>
      <c r="D654" s="199"/>
      <c r="E654" s="71"/>
      <c r="F654" s="199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"/>
      <c r="AF654" s="7"/>
      <c r="AG654" s="7"/>
      <c r="AH654" s="7"/>
    </row>
    <row r="655" spans="1:34" ht="15.75" customHeight="1">
      <c r="A655" s="209"/>
      <c r="B655" s="71"/>
      <c r="C655" s="372"/>
      <c r="D655" s="199"/>
      <c r="E655" s="71"/>
      <c r="F655" s="199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"/>
      <c r="AF655" s="7"/>
      <c r="AG655" s="7"/>
      <c r="AH655" s="7"/>
    </row>
    <row r="656" spans="1:34" ht="15.75" customHeight="1">
      <c r="A656" s="209"/>
      <c r="B656" s="71"/>
      <c r="C656" s="372"/>
      <c r="D656" s="199"/>
      <c r="E656" s="71"/>
      <c r="F656" s="199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"/>
      <c r="AF656" s="7"/>
      <c r="AG656" s="7"/>
      <c r="AH656" s="7"/>
    </row>
    <row r="657" spans="1:34" ht="15.75" customHeight="1">
      <c r="A657" s="209"/>
      <c r="B657" s="71"/>
      <c r="C657" s="372"/>
      <c r="D657" s="199"/>
      <c r="E657" s="71"/>
      <c r="F657" s="199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"/>
      <c r="AF657" s="7"/>
      <c r="AG657" s="7"/>
      <c r="AH657" s="7"/>
    </row>
    <row r="658" spans="1:34" ht="15.75" customHeight="1">
      <c r="A658" s="209"/>
      <c r="B658" s="71"/>
      <c r="C658" s="372"/>
      <c r="D658" s="199"/>
      <c r="E658" s="71"/>
      <c r="F658" s="199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"/>
      <c r="AF658" s="7"/>
      <c r="AG658" s="7"/>
      <c r="AH658" s="7"/>
    </row>
    <row r="659" spans="1:34" ht="15.75" customHeight="1">
      <c r="A659" s="209"/>
      <c r="B659" s="71"/>
      <c r="C659" s="372"/>
      <c r="D659" s="199"/>
      <c r="E659" s="71"/>
      <c r="F659" s="199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"/>
      <c r="AF659" s="7"/>
      <c r="AG659" s="7"/>
      <c r="AH659" s="7"/>
    </row>
    <row r="660" spans="1:34" ht="15.75" customHeight="1">
      <c r="A660" s="209"/>
      <c r="B660" s="71"/>
      <c r="C660" s="372"/>
      <c r="D660" s="199"/>
      <c r="E660" s="71"/>
      <c r="F660" s="199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"/>
      <c r="AF660" s="7"/>
      <c r="AG660" s="7"/>
      <c r="AH660" s="7"/>
    </row>
    <row r="661" spans="1:34" ht="15.75" customHeight="1">
      <c r="A661" s="209"/>
      <c r="B661" s="71"/>
      <c r="C661" s="372"/>
      <c r="D661" s="199"/>
      <c r="E661" s="71"/>
      <c r="F661" s="199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"/>
      <c r="AF661" s="7"/>
      <c r="AG661" s="7"/>
      <c r="AH661" s="7"/>
    </row>
    <row r="662" spans="1:34" ht="15.75" customHeight="1">
      <c r="A662" s="209"/>
      <c r="B662" s="71"/>
      <c r="C662" s="372"/>
      <c r="D662" s="199"/>
      <c r="E662" s="71"/>
      <c r="F662" s="199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"/>
      <c r="AF662" s="7"/>
      <c r="AG662" s="7"/>
      <c r="AH662" s="7"/>
    </row>
    <row r="663" spans="1:34" ht="15.75" customHeight="1">
      <c r="A663" s="209"/>
      <c r="B663" s="71"/>
      <c r="C663" s="372"/>
      <c r="D663" s="199"/>
      <c r="E663" s="71"/>
      <c r="F663" s="199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"/>
      <c r="AF663" s="7"/>
      <c r="AG663" s="7"/>
      <c r="AH663" s="7"/>
    </row>
    <row r="664" spans="1:34" ht="15.75" customHeight="1">
      <c r="A664" s="209"/>
      <c r="B664" s="71"/>
      <c r="C664" s="372"/>
      <c r="D664" s="199"/>
      <c r="E664" s="71"/>
      <c r="F664" s="199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"/>
      <c r="AF664" s="7"/>
      <c r="AG664" s="7"/>
      <c r="AH664" s="7"/>
    </row>
    <row r="665" spans="1:34" ht="15.75" customHeight="1">
      <c r="A665" s="209"/>
      <c r="B665" s="71"/>
      <c r="C665" s="372"/>
      <c r="D665" s="199"/>
      <c r="E665" s="71"/>
      <c r="F665" s="199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"/>
      <c r="AF665" s="7"/>
      <c r="AG665" s="7"/>
      <c r="AH665" s="7"/>
    </row>
    <row r="666" spans="1:34" ht="15.75" customHeight="1">
      <c r="A666" s="209"/>
      <c r="B666" s="71"/>
      <c r="C666" s="372"/>
      <c r="D666" s="199"/>
      <c r="E666" s="71"/>
      <c r="F666" s="199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"/>
      <c r="AF666" s="7"/>
      <c r="AG666" s="7"/>
      <c r="AH666" s="7"/>
    </row>
    <row r="667" spans="1:34" ht="15.75" customHeight="1">
      <c r="A667" s="209"/>
      <c r="B667" s="71"/>
      <c r="C667" s="372"/>
      <c r="D667" s="199"/>
      <c r="E667" s="71"/>
      <c r="F667" s="199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"/>
      <c r="AF667" s="7"/>
      <c r="AG667" s="7"/>
      <c r="AH667" s="7"/>
    </row>
    <row r="668" spans="1:34" ht="15.75" customHeight="1">
      <c r="A668" s="209"/>
      <c r="B668" s="71"/>
      <c r="C668" s="372"/>
      <c r="D668" s="199"/>
      <c r="E668" s="71"/>
      <c r="F668" s="199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"/>
      <c r="AF668" s="7"/>
      <c r="AG668" s="7"/>
      <c r="AH668" s="7"/>
    </row>
    <row r="669" spans="1:34" ht="15.75" customHeight="1">
      <c r="A669" s="209"/>
      <c r="B669" s="71"/>
      <c r="C669" s="372"/>
      <c r="D669" s="199"/>
      <c r="E669" s="71"/>
      <c r="F669" s="199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"/>
      <c r="AF669" s="7"/>
      <c r="AG669" s="7"/>
      <c r="AH669" s="7"/>
    </row>
    <row r="670" spans="1:34" ht="15.75" customHeight="1">
      <c r="A670" s="209"/>
      <c r="B670" s="71"/>
      <c r="C670" s="372"/>
      <c r="D670" s="199"/>
      <c r="E670" s="71"/>
      <c r="F670" s="199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"/>
      <c r="AF670" s="7"/>
      <c r="AG670" s="7"/>
      <c r="AH670" s="7"/>
    </row>
    <row r="671" spans="1:34" ht="15.75" customHeight="1">
      <c r="A671" s="209"/>
      <c r="B671" s="71"/>
      <c r="C671" s="372"/>
      <c r="D671" s="199"/>
      <c r="E671" s="71"/>
      <c r="F671" s="199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"/>
      <c r="AF671" s="7"/>
      <c r="AG671" s="7"/>
      <c r="AH671" s="7"/>
    </row>
    <row r="672" spans="1:34" ht="15.75" customHeight="1">
      <c r="A672" s="209"/>
      <c r="B672" s="71"/>
      <c r="C672" s="372"/>
      <c r="D672" s="199"/>
      <c r="E672" s="71"/>
      <c r="F672" s="199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"/>
      <c r="AF672" s="7"/>
      <c r="AG672" s="7"/>
      <c r="AH672" s="7"/>
    </row>
    <row r="673" spans="1:34" ht="15.75" customHeight="1">
      <c r="A673" s="209"/>
      <c r="B673" s="71"/>
      <c r="C673" s="372"/>
      <c r="D673" s="199"/>
      <c r="E673" s="71"/>
      <c r="F673" s="199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"/>
      <c r="AF673" s="7"/>
      <c r="AG673" s="7"/>
      <c r="AH673" s="7"/>
    </row>
    <row r="674" spans="1:34" ht="15.75" customHeight="1">
      <c r="A674" s="209"/>
      <c r="B674" s="71"/>
      <c r="C674" s="372"/>
      <c r="D674" s="199"/>
      <c r="E674" s="71"/>
      <c r="F674" s="199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"/>
      <c r="AF674" s="7"/>
      <c r="AG674" s="7"/>
      <c r="AH674" s="7"/>
    </row>
    <row r="675" spans="1:34" ht="15.75" customHeight="1">
      <c r="A675" s="209"/>
      <c r="B675" s="71"/>
      <c r="C675" s="372"/>
      <c r="D675" s="199"/>
      <c r="E675" s="71"/>
      <c r="F675" s="199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"/>
      <c r="AF675" s="7"/>
      <c r="AG675" s="7"/>
      <c r="AH675" s="7"/>
    </row>
    <row r="676" spans="1:34" ht="15.75" customHeight="1">
      <c r="A676" s="209"/>
      <c r="B676" s="71"/>
      <c r="C676" s="372"/>
      <c r="D676" s="199"/>
      <c r="E676" s="71"/>
      <c r="F676" s="199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"/>
      <c r="AF676" s="7"/>
      <c r="AG676" s="7"/>
      <c r="AH676" s="7"/>
    </row>
    <row r="677" spans="1:34" ht="15.75" customHeight="1">
      <c r="A677" s="209"/>
      <c r="B677" s="71"/>
      <c r="C677" s="372"/>
      <c r="D677" s="199"/>
      <c r="E677" s="71"/>
      <c r="F677" s="199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"/>
      <c r="AF677" s="7"/>
      <c r="AG677" s="7"/>
      <c r="AH677" s="7"/>
    </row>
    <row r="678" spans="1:34" ht="15.75" customHeight="1">
      <c r="A678" s="209"/>
      <c r="B678" s="71"/>
      <c r="C678" s="372"/>
      <c r="D678" s="199"/>
      <c r="E678" s="71"/>
      <c r="F678" s="199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"/>
      <c r="AF678" s="7"/>
      <c r="AG678" s="7"/>
      <c r="AH678" s="7"/>
    </row>
    <row r="679" spans="1:34" ht="15.75" customHeight="1">
      <c r="A679" s="209"/>
      <c r="B679" s="71"/>
      <c r="C679" s="372"/>
      <c r="D679" s="199"/>
      <c r="E679" s="71"/>
      <c r="F679" s="199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"/>
      <c r="AF679" s="7"/>
      <c r="AG679" s="7"/>
      <c r="AH679" s="7"/>
    </row>
    <row r="680" spans="1:34" ht="15.75" customHeight="1">
      <c r="A680" s="209"/>
      <c r="B680" s="71"/>
      <c r="C680" s="372"/>
      <c r="D680" s="199"/>
      <c r="E680" s="71"/>
      <c r="F680" s="199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"/>
      <c r="AF680" s="7"/>
      <c r="AG680" s="7"/>
      <c r="AH680" s="7"/>
    </row>
    <row r="681" spans="1:34" ht="15.75" customHeight="1">
      <c r="A681" s="209"/>
      <c r="B681" s="71"/>
      <c r="C681" s="372"/>
      <c r="D681" s="199"/>
      <c r="E681" s="71"/>
      <c r="F681" s="199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"/>
      <c r="AF681" s="7"/>
      <c r="AG681" s="7"/>
      <c r="AH681" s="7"/>
    </row>
    <row r="682" spans="1:34" ht="15.75" customHeight="1">
      <c r="A682" s="209"/>
      <c r="B682" s="71"/>
      <c r="C682" s="372"/>
      <c r="D682" s="199"/>
      <c r="E682" s="71"/>
      <c r="F682" s="199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"/>
      <c r="AF682" s="7"/>
      <c r="AG682" s="7"/>
      <c r="AH682" s="7"/>
    </row>
    <row r="683" spans="1:34" ht="15.75" customHeight="1">
      <c r="A683" s="209"/>
      <c r="B683" s="71"/>
      <c r="C683" s="372"/>
      <c r="D683" s="199"/>
      <c r="E683" s="71"/>
      <c r="F683" s="199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"/>
      <c r="AF683" s="7"/>
      <c r="AG683" s="7"/>
      <c r="AH683" s="7"/>
    </row>
    <row r="684" spans="1:34" ht="15.75" customHeight="1">
      <c r="A684" s="209"/>
      <c r="B684" s="71"/>
      <c r="C684" s="372"/>
      <c r="D684" s="199"/>
      <c r="E684" s="71"/>
      <c r="F684" s="199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"/>
      <c r="AF684" s="7"/>
      <c r="AG684" s="7"/>
      <c r="AH684" s="7"/>
    </row>
    <row r="685" spans="1:34" ht="15.75" customHeight="1">
      <c r="A685" s="209"/>
      <c r="B685" s="71"/>
      <c r="C685" s="372"/>
      <c r="D685" s="199"/>
      <c r="E685" s="71"/>
      <c r="F685" s="199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"/>
      <c r="AF685" s="7"/>
      <c r="AG685" s="7"/>
      <c r="AH685" s="7"/>
    </row>
    <row r="686" spans="1:34" ht="15.75" customHeight="1">
      <c r="A686" s="209"/>
      <c r="B686" s="71"/>
      <c r="C686" s="372"/>
      <c r="D686" s="199"/>
      <c r="E686" s="71"/>
      <c r="F686" s="199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"/>
      <c r="AF686" s="7"/>
      <c r="AG686" s="7"/>
      <c r="AH686" s="7"/>
    </row>
    <row r="687" spans="1:34" ht="15.75" customHeight="1">
      <c r="A687" s="209"/>
      <c r="B687" s="71"/>
      <c r="C687" s="372"/>
      <c r="D687" s="199"/>
      <c r="E687" s="71"/>
      <c r="F687" s="199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"/>
      <c r="AF687" s="7"/>
      <c r="AG687" s="7"/>
      <c r="AH687" s="7"/>
    </row>
    <row r="688" spans="1:34" ht="15.75" customHeight="1">
      <c r="A688" s="209"/>
      <c r="B688" s="71"/>
      <c r="C688" s="372"/>
      <c r="D688" s="199"/>
      <c r="E688" s="71"/>
      <c r="F688" s="199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"/>
      <c r="AF688" s="7"/>
      <c r="AG688" s="7"/>
      <c r="AH688" s="7"/>
    </row>
    <row r="689" spans="1:34" ht="15.75" customHeight="1">
      <c r="A689" s="209"/>
      <c r="B689" s="71"/>
      <c r="C689" s="372"/>
      <c r="D689" s="199"/>
      <c r="E689" s="71"/>
      <c r="F689" s="199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"/>
      <c r="AF689" s="7"/>
      <c r="AG689" s="7"/>
      <c r="AH689" s="7"/>
    </row>
    <row r="690" spans="1:34" ht="15.75" customHeight="1">
      <c r="A690" s="209"/>
      <c r="B690" s="71"/>
      <c r="C690" s="372"/>
      <c r="D690" s="199"/>
      <c r="E690" s="71"/>
      <c r="F690" s="199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"/>
      <c r="AF690" s="7"/>
      <c r="AG690" s="7"/>
      <c r="AH690" s="7"/>
    </row>
    <row r="691" spans="1:34" ht="15.75" customHeight="1">
      <c r="A691" s="209"/>
      <c r="B691" s="71"/>
      <c r="C691" s="372"/>
      <c r="D691" s="199"/>
      <c r="E691" s="71"/>
      <c r="F691" s="199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"/>
      <c r="AF691" s="7"/>
      <c r="AG691" s="7"/>
      <c r="AH691" s="7"/>
    </row>
    <row r="692" spans="1:34" ht="15.75" customHeight="1">
      <c r="A692" s="209"/>
      <c r="B692" s="71"/>
      <c r="C692" s="372"/>
      <c r="D692" s="199"/>
      <c r="E692" s="71"/>
      <c r="F692" s="199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"/>
      <c r="AF692" s="7"/>
      <c r="AG692" s="7"/>
      <c r="AH692" s="7"/>
    </row>
    <row r="693" spans="1:34" ht="15.75" customHeight="1">
      <c r="A693" s="209"/>
      <c r="B693" s="71"/>
      <c r="C693" s="372"/>
      <c r="D693" s="199"/>
      <c r="E693" s="71"/>
      <c r="F693" s="199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"/>
      <c r="AF693" s="7"/>
      <c r="AG693" s="7"/>
      <c r="AH693" s="7"/>
    </row>
    <row r="694" spans="1:34" ht="15.75" customHeight="1">
      <c r="A694" s="209"/>
      <c r="B694" s="71"/>
      <c r="C694" s="372"/>
      <c r="D694" s="199"/>
      <c r="E694" s="71"/>
      <c r="F694" s="199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"/>
      <c r="AF694" s="7"/>
      <c r="AG694" s="7"/>
      <c r="AH694" s="7"/>
    </row>
    <row r="695" spans="1:34" ht="15.75" customHeight="1">
      <c r="A695" s="209"/>
      <c r="B695" s="71"/>
      <c r="C695" s="372"/>
      <c r="D695" s="199"/>
      <c r="E695" s="71"/>
      <c r="F695" s="199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"/>
      <c r="AF695" s="7"/>
      <c r="AG695" s="7"/>
      <c r="AH695" s="7"/>
    </row>
    <row r="696" spans="1:34" ht="15.75" customHeight="1">
      <c r="A696" s="209"/>
      <c r="B696" s="71"/>
      <c r="C696" s="372"/>
      <c r="D696" s="199"/>
      <c r="E696" s="71"/>
      <c r="F696" s="199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"/>
      <c r="AF696" s="7"/>
      <c r="AG696" s="7"/>
      <c r="AH696" s="7"/>
    </row>
    <row r="697" spans="1:34" ht="15.75" customHeight="1">
      <c r="A697" s="209"/>
      <c r="B697" s="71"/>
      <c r="C697" s="372"/>
      <c r="D697" s="199"/>
      <c r="E697" s="71"/>
      <c r="F697" s="199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"/>
      <c r="AF697" s="7"/>
      <c r="AG697" s="7"/>
      <c r="AH697" s="7"/>
    </row>
    <row r="698" spans="1:34" ht="15.75" customHeight="1">
      <c r="A698" s="209"/>
      <c r="B698" s="71"/>
      <c r="C698" s="372"/>
      <c r="D698" s="199"/>
      <c r="E698" s="71"/>
      <c r="F698" s="199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"/>
      <c r="AF698" s="7"/>
      <c r="AG698" s="7"/>
      <c r="AH698" s="7"/>
    </row>
    <row r="699" spans="1:34" ht="15.75" customHeight="1">
      <c r="A699" s="209"/>
      <c r="B699" s="71"/>
      <c r="C699" s="372"/>
      <c r="D699" s="199"/>
      <c r="E699" s="71"/>
      <c r="F699" s="199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"/>
      <c r="AF699" s="7"/>
      <c r="AG699" s="7"/>
      <c r="AH699" s="7"/>
    </row>
    <row r="700" spans="1:34" ht="15.75" customHeight="1">
      <c r="A700" s="209"/>
      <c r="B700" s="71"/>
      <c r="C700" s="372"/>
      <c r="D700" s="199"/>
      <c r="E700" s="71"/>
      <c r="F700" s="199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"/>
      <c r="AF700" s="7"/>
      <c r="AG700" s="7"/>
      <c r="AH700" s="7"/>
    </row>
    <row r="701" spans="1:34" ht="15.75" customHeight="1">
      <c r="A701" s="209"/>
      <c r="B701" s="71"/>
      <c r="C701" s="372"/>
      <c r="D701" s="199"/>
      <c r="E701" s="71"/>
      <c r="F701" s="199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"/>
      <c r="AF701" s="7"/>
      <c r="AG701" s="7"/>
      <c r="AH701" s="7"/>
    </row>
    <row r="702" spans="1:34" ht="15.75" customHeight="1">
      <c r="A702" s="209"/>
      <c r="B702" s="71"/>
      <c r="C702" s="372"/>
      <c r="D702" s="199"/>
      <c r="E702" s="71"/>
      <c r="F702" s="199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"/>
      <c r="AF702" s="7"/>
      <c r="AG702" s="7"/>
      <c r="AH702" s="7"/>
    </row>
    <row r="703" spans="1:34" ht="15.75" customHeight="1">
      <c r="A703" s="209"/>
      <c r="B703" s="71"/>
      <c r="C703" s="372"/>
      <c r="D703" s="199"/>
      <c r="E703" s="71"/>
      <c r="F703" s="199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"/>
      <c r="AF703" s="7"/>
      <c r="AG703" s="7"/>
      <c r="AH703" s="7"/>
    </row>
    <row r="704" spans="1:34" ht="15.75" customHeight="1">
      <c r="A704" s="209"/>
      <c r="B704" s="71"/>
      <c r="C704" s="372"/>
      <c r="D704" s="199"/>
      <c r="E704" s="71"/>
      <c r="F704" s="199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"/>
      <c r="AF704" s="7"/>
      <c r="AG704" s="7"/>
      <c r="AH704" s="7"/>
    </row>
    <row r="705" spans="1:34" ht="15.75" customHeight="1">
      <c r="A705" s="209"/>
      <c r="B705" s="71"/>
      <c r="C705" s="372"/>
      <c r="D705" s="199"/>
      <c r="E705" s="71"/>
      <c r="F705" s="199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"/>
      <c r="AF705" s="7"/>
      <c r="AG705" s="7"/>
      <c r="AH705" s="7"/>
    </row>
    <row r="706" spans="1:34" ht="15.75" customHeight="1">
      <c r="A706" s="209"/>
      <c r="B706" s="71"/>
      <c r="C706" s="372"/>
      <c r="D706" s="199"/>
      <c r="E706" s="71"/>
      <c r="F706" s="199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"/>
      <c r="AF706" s="7"/>
      <c r="AG706" s="7"/>
      <c r="AH706" s="7"/>
    </row>
    <row r="707" spans="1:34" ht="15.75" customHeight="1">
      <c r="A707" s="209"/>
      <c r="B707" s="71"/>
      <c r="C707" s="372"/>
      <c r="D707" s="199"/>
      <c r="E707" s="71"/>
      <c r="F707" s="199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"/>
      <c r="AF707" s="7"/>
      <c r="AG707" s="7"/>
      <c r="AH707" s="7"/>
    </row>
    <row r="708" spans="1:34" ht="15.75" customHeight="1">
      <c r="A708" s="209"/>
      <c r="B708" s="71"/>
      <c r="C708" s="372"/>
      <c r="D708" s="199"/>
      <c r="E708" s="71"/>
      <c r="F708" s="199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"/>
      <c r="AF708" s="7"/>
      <c r="AG708" s="7"/>
      <c r="AH708" s="7"/>
    </row>
    <row r="709" spans="1:34" ht="15.75" customHeight="1">
      <c r="A709" s="209"/>
      <c r="B709" s="71"/>
      <c r="C709" s="372"/>
      <c r="D709" s="199"/>
      <c r="E709" s="71"/>
      <c r="F709" s="199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"/>
      <c r="AF709" s="7"/>
      <c r="AG709" s="7"/>
      <c r="AH709" s="7"/>
    </row>
    <row r="710" spans="1:34" ht="15.75" customHeight="1">
      <c r="A710" s="209"/>
      <c r="B710" s="71"/>
      <c r="C710" s="372"/>
      <c r="D710" s="199"/>
      <c r="E710" s="71"/>
      <c r="F710" s="199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"/>
      <c r="AF710" s="7"/>
      <c r="AG710" s="7"/>
      <c r="AH710" s="7"/>
    </row>
    <row r="711" spans="1:34" ht="15.75" customHeight="1">
      <c r="A711" s="209"/>
      <c r="B711" s="71"/>
      <c r="C711" s="372"/>
      <c r="D711" s="199"/>
      <c r="E711" s="71"/>
      <c r="F711" s="199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"/>
      <c r="AF711" s="7"/>
      <c r="AG711" s="7"/>
      <c r="AH711" s="7"/>
    </row>
    <row r="712" spans="1:34" ht="15.75" customHeight="1">
      <c r="A712" s="209"/>
      <c r="B712" s="71"/>
      <c r="C712" s="372"/>
      <c r="D712" s="199"/>
      <c r="E712" s="71"/>
      <c r="F712" s="199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"/>
      <c r="AF712" s="7"/>
      <c r="AG712" s="7"/>
      <c r="AH712" s="7"/>
    </row>
    <row r="713" spans="1:34" ht="15.75" customHeight="1">
      <c r="A713" s="209"/>
      <c r="B713" s="71"/>
      <c r="C713" s="372"/>
      <c r="D713" s="199"/>
      <c r="E713" s="71"/>
      <c r="F713" s="199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"/>
      <c r="AF713" s="7"/>
      <c r="AG713" s="7"/>
      <c r="AH713" s="7"/>
    </row>
    <row r="714" spans="1:34" ht="15.75" customHeight="1">
      <c r="A714" s="209"/>
      <c r="B714" s="71"/>
      <c r="C714" s="372"/>
      <c r="D714" s="199"/>
      <c r="E714" s="71"/>
      <c r="F714" s="199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"/>
      <c r="AF714" s="7"/>
      <c r="AG714" s="7"/>
      <c r="AH714" s="7"/>
    </row>
    <row r="715" spans="1:34" ht="15.75" customHeight="1">
      <c r="A715" s="209"/>
      <c r="B715" s="71"/>
      <c r="C715" s="372"/>
      <c r="D715" s="199"/>
      <c r="E715" s="71"/>
      <c r="F715" s="199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"/>
      <c r="AF715" s="7"/>
      <c r="AG715" s="7"/>
      <c r="AH715" s="7"/>
    </row>
    <row r="716" spans="1:34" ht="15.75" customHeight="1">
      <c r="A716" s="209"/>
      <c r="B716" s="71"/>
      <c r="C716" s="372"/>
      <c r="D716" s="199"/>
      <c r="E716" s="71"/>
      <c r="F716" s="199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"/>
      <c r="AF716" s="7"/>
      <c r="AG716" s="7"/>
      <c r="AH716" s="7"/>
    </row>
    <row r="717" spans="1:34" ht="15.75" customHeight="1">
      <c r="A717" s="209"/>
      <c r="B717" s="71"/>
      <c r="C717" s="372"/>
      <c r="D717" s="199"/>
      <c r="E717" s="71"/>
      <c r="F717" s="199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"/>
      <c r="AF717" s="7"/>
      <c r="AG717" s="7"/>
      <c r="AH717" s="7"/>
    </row>
    <row r="718" spans="1:34" ht="15.75" customHeight="1">
      <c r="A718" s="209"/>
      <c r="B718" s="71"/>
      <c r="C718" s="372"/>
      <c r="D718" s="199"/>
      <c r="E718" s="71"/>
      <c r="F718" s="199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"/>
      <c r="AF718" s="7"/>
      <c r="AG718" s="7"/>
      <c r="AH718" s="7"/>
    </row>
    <row r="719" spans="1:34" ht="15.75" customHeight="1">
      <c r="A719" s="209"/>
      <c r="B719" s="71"/>
      <c r="C719" s="372"/>
      <c r="D719" s="199"/>
      <c r="E719" s="71"/>
      <c r="F719" s="199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"/>
      <c r="AF719" s="7"/>
      <c r="AG719" s="7"/>
      <c r="AH719" s="7"/>
    </row>
    <row r="720" spans="1:34" ht="15.75" customHeight="1">
      <c r="A720" s="209"/>
      <c r="B720" s="71"/>
      <c r="C720" s="372"/>
      <c r="D720" s="199"/>
      <c r="E720" s="71"/>
      <c r="F720" s="199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"/>
      <c r="AF720" s="7"/>
      <c r="AG720" s="7"/>
      <c r="AH720" s="7"/>
    </row>
    <row r="721" spans="1:34" ht="15.75" customHeight="1">
      <c r="A721" s="209"/>
      <c r="B721" s="71"/>
      <c r="C721" s="372"/>
      <c r="D721" s="199"/>
      <c r="E721" s="71"/>
      <c r="F721" s="199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"/>
      <c r="AF721" s="7"/>
      <c r="AG721" s="7"/>
      <c r="AH721" s="7"/>
    </row>
    <row r="722" spans="1:34" ht="15.75" customHeight="1">
      <c r="A722" s="209"/>
      <c r="B722" s="71"/>
      <c r="C722" s="372"/>
      <c r="D722" s="199"/>
      <c r="E722" s="71"/>
      <c r="F722" s="199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"/>
      <c r="AF722" s="7"/>
      <c r="AG722" s="7"/>
      <c r="AH722" s="7"/>
    </row>
    <row r="723" spans="1:34" ht="15.75" customHeight="1">
      <c r="A723" s="209"/>
      <c r="B723" s="71"/>
      <c r="C723" s="372"/>
      <c r="D723" s="199"/>
      <c r="E723" s="71"/>
      <c r="F723" s="199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"/>
      <c r="AF723" s="7"/>
      <c r="AG723" s="7"/>
      <c r="AH723" s="7"/>
    </row>
    <row r="724" spans="1:34" ht="15.75" customHeight="1">
      <c r="A724" s="209"/>
      <c r="B724" s="71"/>
      <c r="C724" s="372"/>
      <c r="D724" s="199"/>
      <c r="E724" s="71"/>
      <c r="F724" s="199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"/>
      <c r="AF724" s="7"/>
      <c r="AG724" s="7"/>
      <c r="AH724" s="7"/>
    </row>
    <row r="725" spans="1:34" ht="15.75" customHeight="1">
      <c r="A725" s="209"/>
      <c r="B725" s="71"/>
      <c r="C725" s="372"/>
      <c r="D725" s="199"/>
      <c r="E725" s="71"/>
      <c r="F725" s="199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"/>
      <c r="AF725" s="7"/>
      <c r="AG725" s="7"/>
      <c r="AH725" s="7"/>
    </row>
    <row r="726" spans="1:34" ht="15.75" customHeight="1">
      <c r="A726" s="209"/>
      <c r="B726" s="71"/>
      <c r="C726" s="372"/>
      <c r="D726" s="199"/>
      <c r="E726" s="71"/>
      <c r="F726" s="199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"/>
      <c r="AF726" s="7"/>
      <c r="AG726" s="7"/>
      <c r="AH726" s="7"/>
    </row>
    <row r="727" spans="1:34" ht="15.75" customHeight="1">
      <c r="A727" s="209"/>
      <c r="B727" s="71"/>
      <c r="C727" s="372"/>
      <c r="D727" s="199"/>
      <c r="E727" s="71"/>
      <c r="F727" s="199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"/>
      <c r="AF727" s="7"/>
      <c r="AG727" s="7"/>
      <c r="AH727" s="7"/>
    </row>
    <row r="728" spans="1:34" ht="15.75" customHeight="1">
      <c r="A728" s="209"/>
      <c r="B728" s="71"/>
      <c r="C728" s="372"/>
      <c r="D728" s="199"/>
      <c r="E728" s="71"/>
      <c r="F728" s="199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"/>
      <c r="AF728" s="7"/>
      <c r="AG728" s="7"/>
      <c r="AH728" s="7"/>
    </row>
    <row r="729" spans="1:34" ht="15.75" customHeight="1">
      <c r="A729" s="209"/>
      <c r="B729" s="71"/>
      <c r="C729" s="372"/>
      <c r="D729" s="199"/>
      <c r="E729" s="71"/>
      <c r="F729" s="199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"/>
      <c r="AF729" s="7"/>
      <c r="AG729" s="7"/>
      <c r="AH729" s="7"/>
    </row>
    <row r="730" spans="1:34" ht="15.75" customHeight="1">
      <c r="A730" s="209"/>
      <c r="B730" s="71"/>
      <c r="C730" s="372"/>
      <c r="D730" s="199"/>
      <c r="E730" s="71"/>
      <c r="F730" s="199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"/>
      <c r="AF730" s="7"/>
      <c r="AG730" s="7"/>
      <c r="AH730" s="7"/>
    </row>
    <row r="731" spans="1:34" ht="15.75" customHeight="1">
      <c r="A731" s="209"/>
      <c r="B731" s="71"/>
      <c r="C731" s="372"/>
      <c r="D731" s="199"/>
      <c r="E731" s="71"/>
      <c r="F731" s="199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"/>
      <c r="AF731" s="7"/>
      <c r="AG731" s="7"/>
      <c r="AH731" s="7"/>
    </row>
    <row r="732" spans="1:34" ht="15.75" customHeight="1">
      <c r="A732" s="209"/>
      <c r="B732" s="71"/>
      <c r="C732" s="372"/>
      <c r="D732" s="199"/>
      <c r="E732" s="71"/>
      <c r="F732" s="199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"/>
      <c r="AF732" s="7"/>
      <c r="AG732" s="7"/>
      <c r="AH732" s="7"/>
    </row>
    <row r="733" spans="1:34" ht="15.75" customHeight="1">
      <c r="A733" s="209"/>
      <c r="B733" s="71"/>
      <c r="C733" s="372"/>
      <c r="D733" s="199"/>
      <c r="E733" s="71"/>
      <c r="F733" s="199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"/>
      <c r="AF733" s="7"/>
      <c r="AG733" s="7"/>
      <c r="AH733" s="7"/>
    </row>
    <row r="734" spans="1:34" ht="15.75" customHeight="1">
      <c r="A734" s="209"/>
      <c r="B734" s="71"/>
      <c r="C734" s="372"/>
      <c r="D734" s="199"/>
      <c r="E734" s="71"/>
      <c r="F734" s="199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"/>
      <c r="AF734" s="7"/>
      <c r="AG734" s="7"/>
      <c r="AH734" s="7"/>
    </row>
    <row r="735" spans="1:34" ht="15.75" customHeight="1">
      <c r="A735" s="209"/>
      <c r="B735" s="71"/>
      <c r="C735" s="372"/>
      <c r="D735" s="199"/>
      <c r="E735" s="71"/>
      <c r="F735" s="199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"/>
      <c r="AF735" s="7"/>
      <c r="AG735" s="7"/>
      <c r="AH735" s="7"/>
    </row>
    <row r="736" spans="1:34" ht="15.75" customHeight="1">
      <c r="A736" s="209"/>
      <c r="B736" s="71"/>
      <c r="C736" s="372"/>
      <c r="D736" s="199"/>
      <c r="E736" s="71"/>
      <c r="F736" s="199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"/>
      <c r="AF736" s="7"/>
      <c r="AG736" s="7"/>
      <c r="AH736" s="7"/>
    </row>
    <row r="737" spans="1:34" ht="15.75" customHeight="1">
      <c r="A737" s="209"/>
      <c r="B737" s="71"/>
      <c r="C737" s="372"/>
      <c r="D737" s="199"/>
      <c r="E737" s="71"/>
      <c r="F737" s="199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"/>
      <c r="AF737" s="7"/>
      <c r="AG737" s="7"/>
      <c r="AH737" s="7"/>
    </row>
    <row r="738" spans="1:34" ht="15.75" customHeight="1">
      <c r="A738" s="209"/>
      <c r="B738" s="71"/>
      <c r="C738" s="372"/>
      <c r="D738" s="199"/>
      <c r="E738" s="71"/>
      <c r="F738" s="199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"/>
      <c r="AF738" s="7"/>
      <c r="AG738" s="7"/>
      <c r="AH738" s="7"/>
    </row>
    <row r="739" spans="1:34" ht="15.75" customHeight="1">
      <c r="A739" s="209"/>
      <c r="B739" s="71"/>
      <c r="C739" s="372"/>
      <c r="D739" s="199"/>
      <c r="E739" s="71"/>
      <c r="F739" s="199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"/>
      <c r="AF739" s="7"/>
      <c r="AG739" s="7"/>
      <c r="AH739" s="7"/>
    </row>
    <row r="740" spans="1:34" ht="15.75" customHeight="1">
      <c r="A740" s="209"/>
      <c r="B740" s="71"/>
      <c r="C740" s="372"/>
      <c r="D740" s="199"/>
      <c r="E740" s="71"/>
      <c r="F740" s="199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"/>
      <c r="AF740" s="7"/>
      <c r="AG740" s="7"/>
      <c r="AH740" s="7"/>
    </row>
    <row r="741" spans="1:34" ht="15.75" customHeight="1">
      <c r="A741" s="209"/>
      <c r="B741" s="71"/>
      <c r="C741" s="372"/>
      <c r="D741" s="199"/>
      <c r="E741" s="71"/>
      <c r="F741" s="199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"/>
      <c r="AF741" s="7"/>
      <c r="AG741" s="7"/>
      <c r="AH741" s="7"/>
    </row>
    <row r="742" spans="1:34" ht="15.75" customHeight="1">
      <c r="A742" s="209"/>
      <c r="B742" s="71"/>
      <c r="C742" s="372"/>
      <c r="D742" s="199"/>
      <c r="E742" s="71"/>
      <c r="F742" s="199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"/>
      <c r="AF742" s="7"/>
      <c r="AG742" s="7"/>
      <c r="AH742" s="7"/>
    </row>
    <row r="743" spans="1:34" ht="15.75" customHeight="1">
      <c r="A743" s="209"/>
      <c r="B743" s="71"/>
      <c r="C743" s="372"/>
      <c r="D743" s="199"/>
      <c r="E743" s="71"/>
      <c r="F743" s="199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"/>
      <c r="AF743" s="7"/>
      <c r="AG743" s="7"/>
      <c r="AH743" s="7"/>
    </row>
    <row r="744" spans="1:34" ht="15.75" customHeight="1">
      <c r="A744" s="209"/>
      <c r="B744" s="71"/>
      <c r="C744" s="372"/>
      <c r="D744" s="199"/>
      <c r="E744" s="71"/>
      <c r="F744" s="199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"/>
      <c r="AF744" s="7"/>
      <c r="AG744" s="7"/>
      <c r="AH744" s="7"/>
    </row>
    <row r="745" spans="1:34" ht="15.75" customHeight="1">
      <c r="A745" s="209"/>
      <c r="B745" s="71"/>
      <c r="C745" s="372"/>
      <c r="D745" s="199"/>
      <c r="E745" s="71"/>
      <c r="F745" s="199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"/>
      <c r="AF745" s="7"/>
      <c r="AG745" s="7"/>
      <c r="AH745" s="7"/>
    </row>
    <row r="746" spans="1:34" ht="15.75" customHeight="1">
      <c r="A746" s="209"/>
      <c r="B746" s="71"/>
      <c r="C746" s="372"/>
      <c r="D746" s="199"/>
      <c r="E746" s="71"/>
      <c r="F746" s="199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"/>
      <c r="AF746" s="7"/>
      <c r="AG746" s="7"/>
      <c r="AH746" s="7"/>
    </row>
    <row r="747" spans="1:34" ht="15.75" customHeight="1">
      <c r="A747" s="209"/>
      <c r="B747" s="71"/>
      <c r="C747" s="372"/>
      <c r="D747" s="199"/>
      <c r="E747" s="71"/>
      <c r="F747" s="199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"/>
      <c r="AF747" s="7"/>
      <c r="AG747" s="7"/>
      <c r="AH747" s="7"/>
    </row>
    <row r="748" spans="1:34" ht="15.75" customHeight="1">
      <c r="A748" s="209"/>
      <c r="B748" s="71"/>
      <c r="C748" s="372"/>
      <c r="D748" s="199"/>
      <c r="E748" s="71"/>
      <c r="F748" s="199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"/>
      <c r="AF748" s="7"/>
      <c r="AG748" s="7"/>
      <c r="AH748" s="7"/>
    </row>
    <row r="749" spans="1:34" ht="15.75" customHeight="1">
      <c r="A749" s="209"/>
      <c r="B749" s="71"/>
      <c r="C749" s="372"/>
      <c r="D749" s="199"/>
      <c r="E749" s="71"/>
      <c r="F749" s="199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"/>
      <c r="AF749" s="7"/>
      <c r="AG749" s="7"/>
      <c r="AH749" s="7"/>
    </row>
    <row r="750" spans="1:34" ht="15.75" customHeight="1">
      <c r="A750" s="209"/>
      <c r="B750" s="71"/>
      <c r="C750" s="372"/>
      <c r="D750" s="199"/>
      <c r="E750" s="71"/>
      <c r="F750" s="199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"/>
      <c r="AF750" s="7"/>
      <c r="AG750" s="7"/>
      <c r="AH750" s="7"/>
    </row>
    <row r="751" spans="1:34" ht="15.75" customHeight="1">
      <c r="A751" s="209"/>
      <c r="B751" s="71"/>
      <c r="C751" s="372"/>
      <c r="D751" s="199"/>
      <c r="E751" s="71"/>
      <c r="F751" s="199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"/>
      <c r="AF751" s="7"/>
      <c r="AG751" s="7"/>
      <c r="AH751" s="7"/>
    </row>
    <row r="752" spans="1:34" ht="15.75" customHeight="1">
      <c r="A752" s="209"/>
      <c r="B752" s="71"/>
      <c r="C752" s="372"/>
      <c r="D752" s="199"/>
      <c r="E752" s="71"/>
      <c r="F752" s="199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"/>
      <c r="AF752" s="7"/>
      <c r="AG752" s="7"/>
      <c r="AH752" s="7"/>
    </row>
    <row r="753" spans="1:34" ht="15.75" customHeight="1">
      <c r="A753" s="209"/>
      <c r="B753" s="71"/>
      <c r="C753" s="372"/>
      <c r="D753" s="199"/>
      <c r="E753" s="71"/>
      <c r="F753" s="199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"/>
      <c r="AF753" s="7"/>
      <c r="AG753" s="7"/>
      <c r="AH753" s="7"/>
    </row>
    <row r="754" spans="1:34" ht="15.75" customHeight="1">
      <c r="A754" s="209"/>
      <c r="B754" s="71"/>
      <c r="C754" s="372"/>
      <c r="D754" s="199"/>
      <c r="E754" s="71"/>
      <c r="F754" s="199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"/>
      <c r="AF754" s="7"/>
      <c r="AG754" s="7"/>
      <c r="AH754" s="7"/>
    </row>
    <row r="755" spans="1:34" ht="15.75" customHeight="1">
      <c r="A755" s="209"/>
      <c r="B755" s="71"/>
      <c r="C755" s="372"/>
      <c r="D755" s="199"/>
      <c r="E755" s="71"/>
      <c r="F755" s="199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"/>
      <c r="AF755" s="7"/>
      <c r="AG755" s="7"/>
      <c r="AH755" s="7"/>
    </row>
    <row r="756" spans="1:34" ht="15.75" customHeight="1">
      <c r="A756" s="209"/>
      <c r="B756" s="71"/>
      <c r="C756" s="372"/>
      <c r="D756" s="199"/>
      <c r="E756" s="71"/>
      <c r="F756" s="199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"/>
      <c r="AF756" s="7"/>
      <c r="AG756" s="7"/>
      <c r="AH756" s="7"/>
    </row>
    <row r="757" spans="1:34" ht="15.75" customHeight="1">
      <c r="A757" s="209"/>
      <c r="B757" s="71"/>
      <c r="C757" s="372"/>
      <c r="D757" s="199"/>
      <c r="E757" s="71"/>
      <c r="F757" s="199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"/>
      <c r="AF757" s="7"/>
      <c r="AG757" s="7"/>
      <c r="AH757" s="7"/>
    </row>
    <row r="758" spans="1:34" ht="15.75" customHeight="1">
      <c r="A758" s="209"/>
      <c r="B758" s="71"/>
      <c r="C758" s="372"/>
      <c r="D758" s="199"/>
      <c r="E758" s="71"/>
      <c r="F758" s="199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"/>
      <c r="AF758" s="7"/>
      <c r="AG758" s="7"/>
      <c r="AH758" s="7"/>
    </row>
    <row r="759" spans="1:34" ht="15.75" customHeight="1">
      <c r="A759" s="209"/>
      <c r="B759" s="71"/>
      <c r="C759" s="372"/>
      <c r="D759" s="199"/>
      <c r="E759" s="71"/>
      <c r="F759" s="199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"/>
      <c r="AF759" s="7"/>
      <c r="AG759" s="7"/>
      <c r="AH759" s="7"/>
    </row>
    <row r="760" spans="1:34" ht="15.75" customHeight="1">
      <c r="A760" s="209"/>
      <c r="B760" s="71"/>
      <c r="C760" s="372"/>
      <c r="D760" s="199"/>
      <c r="E760" s="71"/>
      <c r="F760" s="199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"/>
      <c r="AF760" s="7"/>
      <c r="AG760" s="7"/>
      <c r="AH760" s="7"/>
    </row>
    <row r="761" spans="1:34" ht="15.75" customHeight="1">
      <c r="A761" s="209"/>
      <c r="B761" s="71"/>
      <c r="C761" s="372"/>
      <c r="D761" s="199"/>
      <c r="E761" s="71"/>
      <c r="F761" s="199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"/>
      <c r="AF761" s="7"/>
      <c r="AG761" s="7"/>
      <c r="AH761" s="7"/>
    </row>
    <row r="762" spans="1:34" ht="15.75" customHeight="1">
      <c r="A762" s="209"/>
      <c r="B762" s="71"/>
      <c r="C762" s="372"/>
      <c r="D762" s="199"/>
      <c r="E762" s="71"/>
      <c r="F762" s="199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"/>
      <c r="AF762" s="7"/>
      <c r="AG762" s="7"/>
      <c r="AH762" s="7"/>
    </row>
    <row r="763" spans="1:34" ht="15.75" customHeight="1">
      <c r="A763" s="209"/>
      <c r="B763" s="71"/>
      <c r="C763" s="372"/>
      <c r="D763" s="199"/>
      <c r="E763" s="71"/>
      <c r="F763" s="199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"/>
      <c r="AF763" s="7"/>
      <c r="AG763" s="7"/>
      <c r="AH763" s="7"/>
    </row>
    <row r="764" spans="1:34" ht="15.75" customHeight="1">
      <c r="A764" s="209"/>
      <c r="B764" s="71"/>
      <c r="C764" s="372"/>
      <c r="D764" s="199"/>
      <c r="E764" s="71"/>
      <c r="F764" s="199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"/>
      <c r="AF764" s="7"/>
      <c r="AG764" s="7"/>
      <c r="AH764" s="7"/>
    </row>
    <row r="765" spans="1:34" ht="15.75" customHeight="1">
      <c r="A765" s="209"/>
      <c r="B765" s="71"/>
      <c r="C765" s="372"/>
      <c r="D765" s="199"/>
      <c r="E765" s="71"/>
      <c r="F765" s="199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"/>
      <c r="AF765" s="7"/>
      <c r="AG765" s="7"/>
      <c r="AH765" s="7"/>
    </row>
    <row r="766" spans="1:34" ht="15.75" customHeight="1">
      <c r="A766" s="209"/>
      <c r="B766" s="71"/>
      <c r="C766" s="372"/>
      <c r="D766" s="199"/>
      <c r="E766" s="71"/>
      <c r="F766" s="199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"/>
      <c r="AF766" s="7"/>
      <c r="AG766" s="7"/>
      <c r="AH766" s="7"/>
    </row>
    <row r="767" spans="1:34" ht="15.75" customHeight="1">
      <c r="A767" s="209"/>
      <c r="B767" s="71"/>
      <c r="C767" s="372"/>
      <c r="D767" s="199"/>
      <c r="E767" s="71"/>
      <c r="F767" s="199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"/>
      <c r="AF767" s="7"/>
      <c r="AG767" s="7"/>
      <c r="AH767" s="7"/>
    </row>
    <row r="768" spans="1:34" ht="15.75" customHeight="1">
      <c r="A768" s="209"/>
      <c r="B768" s="71"/>
      <c r="C768" s="372"/>
      <c r="D768" s="199"/>
      <c r="E768" s="71"/>
      <c r="F768" s="199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"/>
      <c r="AF768" s="7"/>
      <c r="AG768" s="7"/>
      <c r="AH768" s="7"/>
    </row>
    <row r="769" spans="1:34" ht="15.75" customHeight="1">
      <c r="A769" s="209"/>
      <c r="B769" s="71"/>
      <c r="C769" s="372"/>
      <c r="D769" s="199"/>
      <c r="E769" s="71"/>
      <c r="F769" s="199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"/>
      <c r="AF769" s="7"/>
      <c r="AG769" s="7"/>
      <c r="AH769" s="7"/>
    </row>
    <row r="770" spans="1:34" ht="15.75" customHeight="1">
      <c r="A770" s="209"/>
      <c r="B770" s="71"/>
      <c r="C770" s="372"/>
      <c r="D770" s="199"/>
      <c r="E770" s="71"/>
      <c r="F770" s="199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"/>
      <c r="AF770" s="7"/>
      <c r="AG770" s="7"/>
      <c r="AH770" s="7"/>
    </row>
    <row r="771" spans="1:34" ht="15.75" customHeight="1">
      <c r="A771" s="209"/>
      <c r="B771" s="71"/>
      <c r="C771" s="372"/>
      <c r="D771" s="199"/>
      <c r="E771" s="71"/>
      <c r="F771" s="199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"/>
      <c r="AF771" s="7"/>
      <c r="AG771" s="7"/>
      <c r="AH771" s="7"/>
    </row>
    <row r="772" spans="1:34" ht="15.75" customHeight="1">
      <c r="A772" s="209"/>
      <c r="B772" s="71"/>
      <c r="C772" s="372"/>
      <c r="D772" s="199"/>
      <c r="E772" s="71"/>
      <c r="F772" s="199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"/>
      <c r="AF772" s="7"/>
      <c r="AG772" s="7"/>
      <c r="AH772" s="7"/>
    </row>
    <row r="773" spans="1:34" ht="15.75" customHeight="1">
      <c r="A773" s="209"/>
      <c r="B773" s="71"/>
      <c r="C773" s="372"/>
      <c r="D773" s="199"/>
      <c r="E773" s="71"/>
      <c r="F773" s="199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"/>
      <c r="AF773" s="7"/>
      <c r="AG773" s="7"/>
      <c r="AH773" s="7"/>
    </row>
    <row r="774" spans="1:34" ht="15.75" customHeight="1">
      <c r="A774" s="209"/>
      <c r="B774" s="71"/>
      <c r="C774" s="372"/>
      <c r="D774" s="199"/>
      <c r="E774" s="71"/>
      <c r="F774" s="199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"/>
      <c r="AF774" s="7"/>
      <c r="AG774" s="7"/>
      <c r="AH774" s="7"/>
    </row>
    <row r="775" spans="1:34" ht="15.75" customHeight="1">
      <c r="A775" s="209"/>
      <c r="B775" s="71"/>
      <c r="C775" s="372"/>
      <c r="D775" s="199"/>
      <c r="E775" s="71"/>
      <c r="F775" s="199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"/>
      <c r="AF775" s="7"/>
      <c r="AG775" s="7"/>
      <c r="AH775" s="7"/>
    </row>
    <row r="776" spans="1:34" ht="15.75" customHeight="1">
      <c r="A776" s="209"/>
      <c r="B776" s="71"/>
      <c r="C776" s="372"/>
      <c r="D776" s="199"/>
      <c r="E776" s="71"/>
      <c r="F776" s="199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"/>
      <c r="AF776" s="7"/>
      <c r="AG776" s="7"/>
      <c r="AH776" s="7"/>
    </row>
    <row r="777" spans="1:34" ht="15.75" customHeight="1">
      <c r="A777" s="209"/>
      <c r="B777" s="71"/>
      <c r="C777" s="372"/>
      <c r="D777" s="199"/>
      <c r="E777" s="71"/>
      <c r="F777" s="199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"/>
      <c r="AF777" s="7"/>
      <c r="AG777" s="7"/>
      <c r="AH777" s="7"/>
    </row>
    <row r="778" spans="1:34" ht="15.75" customHeight="1">
      <c r="A778" s="209"/>
      <c r="B778" s="71"/>
      <c r="C778" s="372"/>
      <c r="D778" s="199"/>
      <c r="E778" s="71"/>
      <c r="F778" s="199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"/>
      <c r="AF778" s="7"/>
      <c r="AG778" s="7"/>
      <c r="AH778" s="7"/>
    </row>
    <row r="779" spans="1:34" ht="15.75" customHeight="1">
      <c r="A779" s="209"/>
      <c r="B779" s="71"/>
      <c r="C779" s="372"/>
      <c r="D779" s="199"/>
      <c r="E779" s="71"/>
      <c r="F779" s="199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"/>
      <c r="AF779" s="7"/>
      <c r="AG779" s="7"/>
      <c r="AH779" s="7"/>
    </row>
    <row r="780" spans="1:34" ht="15.75" customHeight="1">
      <c r="A780" s="209"/>
      <c r="B780" s="71"/>
      <c r="C780" s="372"/>
      <c r="D780" s="199"/>
      <c r="E780" s="71"/>
      <c r="F780" s="199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"/>
      <c r="AF780" s="7"/>
      <c r="AG780" s="7"/>
      <c r="AH780" s="7"/>
    </row>
    <row r="781" spans="1:34" ht="15.75" customHeight="1">
      <c r="A781" s="209"/>
      <c r="B781" s="71"/>
      <c r="C781" s="372"/>
      <c r="D781" s="199"/>
      <c r="E781" s="71"/>
      <c r="F781" s="199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"/>
      <c r="AF781" s="7"/>
      <c r="AG781" s="7"/>
      <c r="AH781" s="7"/>
    </row>
    <row r="782" spans="1:34" ht="15.75" customHeight="1">
      <c r="A782" s="209"/>
      <c r="B782" s="71"/>
      <c r="C782" s="372"/>
      <c r="D782" s="199"/>
      <c r="E782" s="71"/>
      <c r="F782" s="199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"/>
      <c r="AF782" s="7"/>
      <c r="AG782" s="7"/>
      <c r="AH782" s="7"/>
    </row>
    <row r="783" spans="1:34" ht="15.75" customHeight="1">
      <c r="A783" s="209"/>
      <c r="B783" s="71"/>
      <c r="C783" s="372"/>
      <c r="D783" s="199"/>
      <c r="E783" s="71"/>
      <c r="F783" s="199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"/>
      <c r="AF783" s="7"/>
      <c r="AG783" s="7"/>
      <c r="AH783" s="7"/>
    </row>
    <row r="784" spans="1:34" ht="15.75" customHeight="1">
      <c r="A784" s="209"/>
      <c r="B784" s="71"/>
      <c r="C784" s="372"/>
      <c r="D784" s="199"/>
      <c r="E784" s="71"/>
      <c r="F784" s="199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"/>
      <c r="AF784" s="7"/>
      <c r="AG784" s="7"/>
      <c r="AH784" s="7"/>
    </row>
    <row r="785" spans="1:34" ht="15.75" customHeight="1">
      <c r="A785" s="209"/>
      <c r="B785" s="71"/>
      <c r="C785" s="372"/>
      <c r="D785" s="199"/>
      <c r="E785" s="71"/>
      <c r="F785" s="199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"/>
      <c r="AF785" s="7"/>
      <c r="AG785" s="7"/>
      <c r="AH785" s="7"/>
    </row>
    <row r="786" spans="1:34" ht="15.75" customHeight="1">
      <c r="A786" s="209"/>
      <c r="B786" s="71"/>
      <c r="C786" s="372"/>
      <c r="D786" s="199"/>
      <c r="E786" s="71"/>
      <c r="F786" s="199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"/>
      <c r="AF786" s="7"/>
      <c r="AG786" s="7"/>
      <c r="AH786" s="7"/>
    </row>
    <row r="787" spans="1:34" ht="15.75" customHeight="1">
      <c r="A787" s="209"/>
      <c r="B787" s="71"/>
      <c r="C787" s="372"/>
      <c r="D787" s="199"/>
      <c r="E787" s="71"/>
      <c r="F787" s="199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"/>
      <c r="AF787" s="7"/>
      <c r="AG787" s="7"/>
      <c r="AH787" s="7"/>
    </row>
    <row r="788" spans="1:34" ht="15.75" customHeight="1">
      <c r="A788" s="209"/>
      <c r="B788" s="71"/>
      <c r="C788" s="372"/>
      <c r="D788" s="199"/>
      <c r="E788" s="71"/>
      <c r="F788" s="199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"/>
      <c r="AF788" s="7"/>
      <c r="AG788" s="7"/>
      <c r="AH788" s="7"/>
    </row>
    <row r="789" spans="1:34" ht="15.75" customHeight="1">
      <c r="A789" s="209"/>
      <c r="B789" s="71"/>
      <c r="C789" s="372"/>
      <c r="D789" s="199"/>
      <c r="E789" s="71"/>
      <c r="F789" s="199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"/>
      <c r="AF789" s="7"/>
      <c r="AG789" s="7"/>
      <c r="AH789" s="7"/>
    </row>
    <row r="790" spans="1:34" ht="15.75" customHeight="1">
      <c r="A790" s="209"/>
      <c r="B790" s="71"/>
      <c r="C790" s="372"/>
      <c r="D790" s="199"/>
      <c r="E790" s="71"/>
      <c r="F790" s="199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"/>
      <c r="AF790" s="7"/>
      <c r="AG790" s="7"/>
      <c r="AH790" s="7"/>
    </row>
    <row r="791" spans="1:34" ht="15.75" customHeight="1">
      <c r="A791" s="209"/>
      <c r="B791" s="71"/>
      <c r="C791" s="372"/>
      <c r="D791" s="199"/>
      <c r="E791" s="71"/>
      <c r="F791" s="199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"/>
      <c r="AF791" s="7"/>
      <c r="AG791" s="7"/>
      <c r="AH791" s="7"/>
    </row>
    <row r="792" spans="1:34" ht="15.75" customHeight="1">
      <c r="A792" s="209"/>
      <c r="B792" s="71"/>
      <c r="C792" s="372"/>
      <c r="D792" s="199"/>
      <c r="E792" s="71"/>
      <c r="F792" s="199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"/>
      <c r="AF792" s="7"/>
      <c r="AG792" s="7"/>
      <c r="AH792" s="7"/>
    </row>
    <row r="793" spans="1:34" ht="15.75" customHeight="1">
      <c r="A793" s="209"/>
      <c r="B793" s="71"/>
      <c r="C793" s="372"/>
      <c r="D793" s="199"/>
      <c r="E793" s="71"/>
      <c r="F793" s="199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"/>
      <c r="AF793" s="7"/>
      <c r="AG793" s="7"/>
      <c r="AH793" s="7"/>
    </row>
    <row r="794" spans="1:34" ht="15.75" customHeight="1">
      <c r="A794" s="209"/>
      <c r="B794" s="71"/>
      <c r="C794" s="372"/>
      <c r="D794" s="199"/>
      <c r="E794" s="71"/>
      <c r="F794" s="199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"/>
      <c r="AF794" s="7"/>
      <c r="AG794" s="7"/>
      <c r="AH794" s="7"/>
    </row>
    <row r="795" spans="1:34" ht="15.75" customHeight="1">
      <c r="A795" s="209"/>
      <c r="B795" s="71"/>
      <c r="C795" s="372"/>
      <c r="D795" s="199"/>
      <c r="E795" s="71"/>
      <c r="F795" s="199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"/>
      <c r="AF795" s="7"/>
      <c r="AG795" s="7"/>
      <c r="AH795" s="7"/>
    </row>
    <row r="796" spans="1:34" ht="15.75" customHeight="1">
      <c r="A796" s="209"/>
      <c r="B796" s="71"/>
      <c r="C796" s="372"/>
      <c r="D796" s="199"/>
      <c r="E796" s="71"/>
      <c r="F796" s="199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"/>
      <c r="AF796" s="7"/>
      <c r="AG796" s="7"/>
      <c r="AH796" s="7"/>
    </row>
    <row r="797" spans="1:34" ht="15.75" customHeight="1">
      <c r="A797" s="209"/>
      <c r="B797" s="71"/>
      <c r="C797" s="372"/>
      <c r="D797" s="199"/>
      <c r="E797" s="71"/>
      <c r="F797" s="199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"/>
      <c r="AF797" s="7"/>
      <c r="AG797" s="7"/>
      <c r="AH797" s="7"/>
    </row>
    <row r="798" spans="1:34" ht="15.75" customHeight="1">
      <c r="A798" s="209"/>
      <c r="B798" s="71"/>
      <c r="C798" s="372"/>
      <c r="D798" s="199"/>
      <c r="E798" s="71"/>
      <c r="F798" s="199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"/>
      <c r="AF798" s="7"/>
      <c r="AG798" s="7"/>
      <c r="AH798" s="7"/>
    </row>
    <row r="799" spans="1:34" ht="15.75" customHeight="1">
      <c r="A799" s="209"/>
      <c r="B799" s="71"/>
      <c r="C799" s="372"/>
      <c r="D799" s="199"/>
      <c r="E799" s="71"/>
      <c r="F799" s="199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"/>
      <c r="AF799" s="7"/>
      <c r="AG799" s="7"/>
      <c r="AH799" s="7"/>
    </row>
    <row r="800" spans="1:34" ht="15.75" customHeight="1">
      <c r="A800" s="209"/>
      <c r="B800" s="71"/>
      <c r="C800" s="372"/>
      <c r="D800" s="199"/>
      <c r="E800" s="71"/>
      <c r="F800" s="199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"/>
      <c r="AF800" s="7"/>
      <c r="AG800" s="7"/>
      <c r="AH800" s="7"/>
    </row>
    <row r="801" spans="1:34" ht="15.75" customHeight="1">
      <c r="A801" s="209"/>
      <c r="B801" s="71"/>
      <c r="C801" s="372"/>
      <c r="D801" s="199"/>
      <c r="E801" s="71"/>
      <c r="F801" s="199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"/>
      <c r="AF801" s="7"/>
      <c r="AG801" s="7"/>
      <c r="AH801" s="7"/>
    </row>
    <row r="802" spans="1:34" ht="15.75" customHeight="1">
      <c r="A802" s="209"/>
      <c r="B802" s="71"/>
      <c r="C802" s="372"/>
      <c r="D802" s="199"/>
      <c r="E802" s="71"/>
      <c r="F802" s="199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"/>
      <c r="AF802" s="7"/>
      <c r="AG802" s="7"/>
      <c r="AH802" s="7"/>
    </row>
    <row r="803" spans="1:34" ht="15.75" customHeight="1">
      <c r="A803" s="209"/>
      <c r="B803" s="71"/>
      <c r="C803" s="372"/>
      <c r="D803" s="199"/>
      <c r="E803" s="71"/>
      <c r="F803" s="199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"/>
      <c r="AF803" s="7"/>
      <c r="AG803" s="7"/>
      <c r="AH803" s="7"/>
    </row>
    <row r="804" spans="1:34" ht="15.75" customHeight="1">
      <c r="A804" s="209"/>
      <c r="B804" s="71"/>
      <c r="C804" s="372"/>
      <c r="D804" s="199"/>
      <c r="E804" s="71"/>
      <c r="F804" s="199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"/>
      <c r="AF804" s="7"/>
      <c r="AG804" s="7"/>
      <c r="AH804" s="7"/>
    </row>
    <row r="805" spans="1:34" ht="15.75" customHeight="1">
      <c r="A805" s="209"/>
      <c r="B805" s="71"/>
      <c r="C805" s="372"/>
      <c r="D805" s="199"/>
      <c r="E805" s="71"/>
      <c r="F805" s="199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"/>
      <c r="AF805" s="7"/>
      <c r="AG805" s="7"/>
      <c r="AH805" s="7"/>
    </row>
    <row r="806" spans="1:34" ht="15.75" customHeight="1">
      <c r="A806" s="209"/>
      <c r="B806" s="71"/>
      <c r="C806" s="372"/>
      <c r="D806" s="199"/>
      <c r="E806" s="71"/>
      <c r="F806" s="199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"/>
      <c r="AF806" s="7"/>
      <c r="AG806" s="7"/>
      <c r="AH806" s="7"/>
    </row>
    <row r="807" spans="1:34" ht="15.75" customHeight="1">
      <c r="A807" s="209"/>
      <c r="B807" s="71"/>
      <c r="C807" s="372"/>
      <c r="D807" s="199"/>
      <c r="E807" s="71"/>
      <c r="F807" s="199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"/>
      <c r="AF807" s="7"/>
      <c r="AG807" s="7"/>
      <c r="AH807" s="7"/>
    </row>
    <row r="808" spans="1:34" ht="15.75" customHeight="1">
      <c r="A808" s="209"/>
      <c r="B808" s="71"/>
      <c r="C808" s="372"/>
      <c r="D808" s="199"/>
      <c r="E808" s="71"/>
      <c r="F808" s="199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"/>
      <c r="AF808" s="7"/>
      <c r="AG808" s="7"/>
      <c r="AH808" s="7"/>
    </row>
    <row r="809" spans="1:34" ht="15.75" customHeight="1">
      <c r="A809" s="209"/>
      <c r="B809" s="71"/>
      <c r="C809" s="372"/>
      <c r="D809" s="199"/>
      <c r="E809" s="71"/>
      <c r="F809" s="199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"/>
      <c r="AF809" s="7"/>
      <c r="AG809" s="7"/>
      <c r="AH809" s="7"/>
    </row>
    <row r="810" spans="1:34" ht="15.75" customHeight="1">
      <c r="A810" s="209"/>
      <c r="B810" s="71"/>
      <c r="C810" s="372"/>
      <c r="D810" s="199"/>
      <c r="E810" s="71"/>
      <c r="F810" s="199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"/>
      <c r="AF810" s="7"/>
      <c r="AG810" s="7"/>
      <c r="AH810" s="7"/>
    </row>
    <row r="811" spans="1:34" ht="15.75" customHeight="1">
      <c r="A811" s="209"/>
      <c r="B811" s="71"/>
      <c r="C811" s="372"/>
      <c r="D811" s="199"/>
      <c r="E811" s="71"/>
      <c r="F811" s="199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"/>
      <c r="AF811" s="7"/>
      <c r="AG811" s="7"/>
      <c r="AH811" s="7"/>
    </row>
    <row r="812" spans="1:34" ht="15.75" customHeight="1">
      <c r="A812" s="209"/>
      <c r="B812" s="71"/>
      <c r="C812" s="372"/>
      <c r="D812" s="199"/>
      <c r="E812" s="71"/>
      <c r="F812" s="199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"/>
      <c r="AF812" s="7"/>
      <c r="AG812" s="7"/>
      <c r="AH812" s="7"/>
    </row>
    <row r="813" spans="1:34" ht="15.75" customHeight="1">
      <c r="A813" s="209"/>
      <c r="B813" s="71"/>
      <c r="C813" s="372"/>
      <c r="D813" s="199"/>
      <c r="E813" s="71"/>
      <c r="F813" s="199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"/>
      <c r="AF813" s="7"/>
      <c r="AG813" s="7"/>
      <c r="AH813" s="7"/>
    </row>
    <row r="814" spans="1:34" ht="15.75" customHeight="1">
      <c r="A814" s="209"/>
      <c r="B814" s="71"/>
      <c r="C814" s="372"/>
      <c r="D814" s="199"/>
      <c r="E814" s="71"/>
      <c r="F814" s="199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"/>
      <c r="AF814" s="7"/>
      <c r="AG814" s="7"/>
      <c r="AH814" s="7"/>
    </row>
    <row r="815" spans="1:34" ht="15.75" customHeight="1">
      <c r="A815" s="209"/>
      <c r="B815" s="71"/>
      <c r="C815" s="372"/>
      <c r="D815" s="199"/>
      <c r="E815" s="71"/>
      <c r="F815" s="199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"/>
      <c r="AF815" s="7"/>
      <c r="AG815" s="7"/>
      <c r="AH815" s="7"/>
    </row>
    <row r="816" spans="1:34" ht="15.75" customHeight="1">
      <c r="A816" s="209"/>
      <c r="B816" s="71"/>
      <c r="C816" s="372"/>
      <c r="D816" s="199"/>
      <c r="E816" s="71"/>
      <c r="F816" s="199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"/>
      <c r="AF816" s="7"/>
      <c r="AG816" s="7"/>
      <c r="AH816" s="7"/>
    </row>
    <row r="817" spans="1:34" ht="15.75" customHeight="1">
      <c r="A817" s="209"/>
      <c r="B817" s="71"/>
      <c r="C817" s="372"/>
      <c r="D817" s="199"/>
      <c r="E817" s="71"/>
      <c r="F817" s="199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"/>
      <c r="AF817" s="7"/>
      <c r="AG817" s="7"/>
      <c r="AH817" s="7"/>
    </row>
    <row r="818" spans="1:34" ht="15.75" customHeight="1">
      <c r="A818" s="209"/>
      <c r="B818" s="71"/>
      <c r="C818" s="372"/>
      <c r="D818" s="199"/>
      <c r="E818" s="71"/>
      <c r="F818" s="199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"/>
      <c r="AF818" s="7"/>
      <c r="AG818" s="7"/>
      <c r="AH818" s="7"/>
    </row>
    <row r="819" spans="1:34" ht="15.75" customHeight="1">
      <c r="A819" s="209"/>
      <c r="B819" s="71"/>
      <c r="C819" s="372"/>
      <c r="D819" s="199"/>
      <c r="E819" s="71"/>
      <c r="F819" s="199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"/>
      <c r="AF819" s="7"/>
      <c r="AG819" s="7"/>
      <c r="AH819" s="7"/>
    </row>
    <row r="820" spans="1:34" ht="15.75" customHeight="1">
      <c r="A820" s="209"/>
      <c r="B820" s="71"/>
      <c r="C820" s="372"/>
      <c r="D820" s="199"/>
      <c r="E820" s="71"/>
      <c r="F820" s="199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"/>
      <c r="AF820" s="7"/>
      <c r="AG820" s="7"/>
      <c r="AH820" s="7"/>
    </row>
    <row r="821" spans="1:34" ht="15.75" customHeight="1">
      <c r="A821" s="209"/>
      <c r="B821" s="71"/>
      <c r="C821" s="372"/>
      <c r="D821" s="199"/>
      <c r="E821" s="71"/>
      <c r="F821" s="199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"/>
      <c r="AF821" s="7"/>
      <c r="AG821" s="7"/>
      <c r="AH821" s="7"/>
    </row>
    <row r="822" spans="1:34" ht="15.75" customHeight="1">
      <c r="A822" s="209"/>
      <c r="B822" s="71"/>
      <c r="C822" s="372"/>
      <c r="D822" s="199"/>
      <c r="E822" s="71"/>
      <c r="F822" s="199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"/>
      <c r="AF822" s="7"/>
      <c r="AG822" s="7"/>
      <c r="AH822" s="7"/>
    </row>
    <row r="823" spans="1:34" ht="15.75" customHeight="1">
      <c r="A823" s="209"/>
      <c r="B823" s="71"/>
      <c r="C823" s="372"/>
      <c r="D823" s="199"/>
      <c r="E823" s="71"/>
      <c r="F823" s="199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"/>
      <c r="AF823" s="7"/>
      <c r="AG823" s="7"/>
      <c r="AH823" s="7"/>
    </row>
    <row r="824" spans="1:34" ht="15.75" customHeight="1">
      <c r="A824" s="209"/>
      <c r="B824" s="71"/>
      <c r="C824" s="372"/>
      <c r="D824" s="199"/>
      <c r="E824" s="71"/>
      <c r="F824" s="199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"/>
      <c r="AF824" s="7"/>
      <c r="AG824" s="7"/>
      <c r="AH824" s="7"/>
    </row>
    <row r="825" spans="1:34" ht="15.75" customHeight="1">
      <c r="A825" s="209"/>
      <c r="B825" s="71"/>
      <c r="C825" s="372"/>
      <c r="D825" s="199"/>
      <c r="E825" s="71"/>
      <c r="F825" s="199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"/>
      <c r="AF825" s="7"/>
      <c r="AG825" s="7"/>
      <c r="AH825" s="7"/>
    </row>
    <row r="826" spans="1:34" ht="15.75" customHeight="1">
      <c r="A826" s="209"/>
      <c r="B826" s="71"/>
      <c r="C826" s="372"/>
      <c r="D826" s="199"/>
      <c r="E826" s="71"/>
      <c r="F826" s="199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"/>
      <c r="AF826" s="7"/>
      <c r="AG826" s="7"/>
      <c r="AH826" s="7"/>
    </row>
    <row r="827" spans="1:34" ht="15.75" customHeight="1">
      <c r="A827" s="209"/>
      <c r="B827" s="71"/>
      <c r="C827" s="372"/>
      <c r="D827" s="199"/>
      <c r="E827" s="71"/>
      <c r="F827" s="199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"/>
      <c r="AF827" s="7"/>
      <c r="AG827" s="7"/>
      <c r="AH827" s="7"/>
    </row>
    <row r="828" spans="1:34" ht="15.75" customHeight="1">
      <c r="A828" s="209"/>
      <c r="B828" s="71"/>
      <c r="C828" s="372"/>
      <c r="D828" s="199"/>
      <c r="E828" s="71"/>
      <c r="F828" s="199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"/>
      <c r="AF828" s="7"/>
      <c r="AG828" s="7"/>
      <c r="AH828" s="7"/>
    </row>
    <row r="829" spans="1:34" ht="15.75" customHeight="1">
      <c r="A829" s="209"/>
      <c r="B829" s="71"/>
      <c r="C829" s="372"/>
      <c r="D829" s="199"/>
      <c r="E829" s="71"/>
      <c r="F829" s="199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"/>
      <c r="AF829" s="7"/>
      <c r="AG829" s="7"/>
      <c r="AH829" s="7"/>
    </row>
    <row r="830" spans="1:34" ht="15.75" customHeight="1">
      <c r="A830" s="209"/>
      <c r="B830" s="71"/>
      <c r="C830" s="372"/>
      <c r="D830" s="199"/>
      <c r="E830" s="71"/>
      <c r="F830" s="199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"/>
      <c r="AF830" s="7"/>
      <c r="AG830" s="7"/>
      <c r="AH830" s="7"/>
    </row>
    <row r="831" spans="1:34" ht="15.75" customHeight="1">
      <c r="A831" s="209"/>
      <c r="B831" s="71"/>
      <c r="C831" s="372"/>
      <c r="D831" s="199"/>
      <c r="E831" s="71"/>
      <c r="F831" s="199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"/>
      <c r="AF831" s="7"/>
      <c r="AG831" s="7"/>
      <c r="AH831" s="7"/>
    </row>
    <row r="832" spans="1:34" ht="15.75" customHeight="1">
      <c r="A832" s="209"/>
      <c r="B832" s="71"/>
      <c r="C832" s="372"/>
      <c r="D832" s="199"/>
      <c r="E832" s="71"/>
      <c r="F832" s="199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"/>
      <c r="AF832" s="7"/>
      <c r="AG832" s="7"/>
      <c r="AH832" s="7"/>
    </row>
    <row r="833" spans="1:34" ht="15.75" customHeight="1">
      <c r="A833" s="209"/>
      <c r="B833" s="71"/>
      <c r="C833" s="372"/>
      <c r="D833" s="199"/>
      <c r="E833" s="71"/>
      <c r="F833" s="199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"/>
      <c r="AF833" s="7"/>
      <c r="AG833" s="7"/>
      <c r="AH833" s="7"/>
    </row>
    <row r="834" spans="1:34" ht="15.75" customHeight="1">
      <c r="A834" s="209"/>
      <c r="B834" s="71"/>
      <c r="C834" s="372"/>
      <c r="D834" s="199"/>
      <c r="E834" s="71"/>
      <c r="F834" s="199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"/>
      <c r="AF834" s="7"/>
      <c r="AG834" s="7"/>
      <c r="AH834" s="7"/>
    </row>
    <row r="835" spans="1:34" ht="15.75" customHeight="1">
      <c r="A835" s="209"/>
      <c r="B835" s="71"/>
      <c r="C835" s="372"/>
      <c r="D835" s="199"/>
      <c r="E835" s="71"/>
      <c r="F835" s="199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"/>
      <c r="AF835" s="7"/>
      <c r="AG835" s="7"/>
      <c r="AH835" s="7"/>
    </row>
    <row r="836" spans="1:34" ht="15.75" customHeight="1">
      <c r="A836" s="209"/>
      <c r="B836" s="71"/>
      <c r="C836" s="372"/>
      <c r="D836" s="199"/>
      <c r="E836" s="71"/>
      <c r="F836" s="199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"/>
      <c r="AF836" s="7"/>
      <c r="AG836" s="7"/>
      <c r="AH836" s="7"/>
    </row>
    <row r="837" spans="1:34" ht="15.75" customHeight="1">
      <c r="A837" s="209"/>
      <c r="B837" s="71"/>
      <c r="C837" s="372"/>
      <c r="D837" s="199"/>
      <c r="E837" s="71"/>
      <c r="F837" s="199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"/>
      <c r="AF837" s="7"/>
      <c r="AG837" s="7"/>
      <c r="AH837" s="7"/>
    </row>
    <row r="838" spans="1:34" ht="15.75" customHeight="1">
      <c r="A838" s="209"/>
      <c r="B838" s="71"/>
      <c r="C838" s="372"/>
      <c r="D838" s="199"/>
      <c r="E838" s="71"/>
      <c r="F838" s="199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"/>
      <c r="AF838" s="7"/>
      <c r="AG838" s="7"/>
      <c r="AH838" s="7"/>
    </row>
    <row r="839" spans="1:34" ht="15.75" customHeight="1">
      <c r="A839" s="209"/>
      <c r="B839" s="71"/>
      <c r="C839" s="372"/>
      <c r="D839" s="199"/>
      <c r="E839" s="71"/>
      <c r="F839" s="199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"/>
      <c r="AF839" s="7"/>
      <c r="AG839" s="7"/>
      <c r="AH839" s="7"/>
    </row>
    <row r="840" spans="1:34" ht="15.75" customHeight="1">
      <c r="A840" s="209"/>
      <c r="B840" s="71"/>
      <c r="C840" s="372"/>
      <c r="D840" s="199"/>
      <c r="E840" s="71"/>
      <c r="F840" s="199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"/>
      <c r="AF840" s="7"/>
      <c r="AG840" s="7"/>
      <c r="AH840" s="7"/>
    </row>
    <row r="841" spans="1:34" ht="15.75" customHeight="1">
      <c r="A841" s="209"/>
      <c r="B841" s="71"/>
      <c r="C841" s="372"/>
      <c r="D841" s="199"/>
      <c r="E841" s="71"/>
      <c r="F841" s="199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"/>
      <c r="AF841" s="7"/>
      <c r="AG841" s="7"/>
      <c r="AH841" s="7"/>
    </row>
    <row r="842" spans="1:34" ht="15.75" customHeight="1">
      <c r="A842" s="209"/>
      <c r="B842" s="71"/>
      <c r="C842" s="372"/>
      <c r="D842" s="199"/>
      <c r="E842" s="71"/>
      <c r="F842" s="199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"/>
      <c r="AF842" s="7"/>
      <c r="AG842" s="7"/>
      <c r="AH842" s="7"/>
    </row>
    <row r="843" spans="1:34" ht="15.75" customHeight="1">
      <c r="A843" s="209"/>
      <c r="B843" s="71"/>
      <c r="C843" s="372"/>
      <c r="D843" s="199"/>
      <c r="E843" s="71"/>
      <c r="F843" s="199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"/>
      <c r="AF843" s="7"/>
      <c r="AG843" s="7"/>
      <c r="AH843" s="7"/>
    </row>
    <row r="844" spans="1:34" ht="15.75" customHeight="1">
      <c r="A844" s="209"/>
      <c r="B844" s="71"/>
      <c r="C844" s="372"/>
      <c r="D844" s="199"/>
      <c r="E844" s="71"/>
      <c r="F844" s="199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"/>
      <c r="AF844" s="7"/>
      <c r="AG844" s="7"/>
      <c r="AH844" s="7"/>
    </row>
    <row r="845" spans="1:34" ht="15.75" customHeight="1">
      <c r="A845" s="209"/>
      <c r="B845" s="71"/>
      <c r="C845" s="372"/>
      <c r="D845" s="199"/>
      <c r="E845" s="71"/>
      <c r="F845" s="199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"/>
      <c r="AF845" s="7"/>
      <c r="AG845" s="7"/>
      <c r="AH845" s="7"/>
    </row>
    <row r="846" spans="1:34" ht="15.75" customHeight="1">
      <c r="A846" s="209"/>
      <c r="B846" s="71"/>
      <c r="C846" s="372"/>
      <c r="D846" s="199"/>
      <c r="E846" s="71"/>
      <c r="F846" s="199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"/>
      <c r="AF846" s="7"/>
      <c r="AG846" s="7"/>
      <c r="AH846" s="7"/>
    </row>
    <row r="847" spans="1:34" ht="15.75" customHeight="1">
      <c r="A847" s="209"/>
      <c r="B847" s="71"/>
      <c r="C847" s="372"/>
      <c r="D847" s="199"/>
      <c r="E847" s="71"/>
      <c r="F847" s="199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"/>
      <c r="AF847" s="7"/>
      <c r="AG847" s="7"/>
      <c r="AH847" s="7"/>
    </row>
    <row r="848" spans="1:34" ht="15.75" customHeight="1">
      <c r="A848" s="209"/>
      <c r="B848" s="71"/>
      <c r="C848" s="372"/>
      <c r="D848" s="199"/>
      <c r="E848" s="71"/>
      <c r="F848" s="199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"/>
      <c r="AF848" s="7"/>
      <c r="AG848" s="7"/>
      <c r="AH848" s="7"/>
    </row>
    <row r="849" spans="1:34" ht="15.75" customHeight="1">
      <c r="A849" s="209"/>
      <c r="B849" s="71"/>
      <c r="C849" s="372"/>
      <c r="D849" s="199"/>
      <c r="E849" s="71"/>
      <c r="F849" s="199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"/>
      <c r="AF849" s="7"/>
      <c r="AG849" s="7"/>
      <c r="AH849" s="7"/>
    </row>
    <row r="850" spans="1:34" ht="15.75" customHeight="1">
      <c r="A850" s="209"/>
      <c r="B850" s="71"/>
      <c r="C850" s="372"/>
      <c r="D850" s="199"/>
      <c r="E850" s="71"/>
      <c r="F850" s="199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"/>
      <c r="AF850" s="7"/>
      <c r="AG850" s="7"/>
      <c r="AH850" s="7"/>
    </row>
    <row r="851" spans="1:34" ht="15.75" customHeight="1">
      <c r="A851" s="209"/>
      <c r="B851" s="71"/>
      <c r="C851" s="372"/>
      <c r="D851" s="199"/>
      <c r="E851" s="71"/>
      <c r="F851" s="199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"/>
      <c r="AF851" s="7"/>
      <c r="AG851" s="7"/>
      <c r="AH851" s="7"/>
    </row>
    <row r="852" spans="1:34" ht="15.75" customHeight="1">
      <c r="A852" s="209"/>
      <c r="B852" s="71"/>
      <c r="C852" s="372"/>
      <c r="D852" s="199"/>
      <c r="E852" s="71"/>
      <c r="F852" s="199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"/>
      <c r="AF852" s="7"/>
      <c r="AG852" s="7"/>
      <c r="AH852" s="7"/>
    </row>
    <row r="853" spans="1:34" ht="15.75" customHeight="1">
      <c r="A853" s="209"/>
      <c r="B853" s="71"/>
      <c r="C853" s="372"/>
      <c r="D853" s="199"/>
      <c r="E853" s="71"/>
      <c r="F853" s="199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"/>
      <c r="AF853" s="7"/>
      <c r="AG853" s="7"/>
      <c r="AH853" s="7"/>
    </row>
    <row r="854" spans="1:34" ht="15.75" customHeight="1">
      <c r="A854" s="209"/>
      <c r="B854" s="71"/>
      <c r="C854" s="372"/>
      <c r="D854" s="199"/>
      <c r="E854" s="71"/>
      <c r="F854" s="199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"/>
      <c r="AF854" s="7"/>
      <c r="AG854" s="7"/>
      <c r="AH854" s="7"/>
    </row>
    <row r="855" spans="1:34" ht="15.75" customHeight="1">
      <c r="A855" s="209"/>
      <c r="B855" s="71"/>
      <c r="C855" s="372"/>
      <c r="D855" s="199"/>
      <c r="E855" s="71"/>
      <c r="F855" s="199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"/>
      <c r="AF855" s="7"/>
      <c r="AG855" s="7"/>
      <c r="AH855" s="7"/>
    </row>
    <row r="856" spans="1:34" ht="15.75" customHeight="1">
      <c r="A856" s="209"/>
      <c r="B856" s="71"/>
      <c r="C856" s="372"/>
      <c r="D856" s="199"/>
      <c r="E856" s="71"/>
      <c r="F856" s="199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"/>
      <c r="AF856" s="7"/>
      <c r="AG856" s="7"/>
      <c r="AH856" s="7"/>
    </row>
    <row r="857" spans="1:34" ht="15.75" customHeight="1">
      <c r="A857" s="209"/>
      <c r="B857" s="71"/>
      <c r="C857" s="372"/>
      <c r="D857" s="199"/>
      <c r="E857" s="71"/>
      <c r="F857" s="199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"/>
      <c r="AF857" s="7"/>
      <c r="AG857" s="7"/>
      <c r="AH857" s="7"/>
    </row>
    <row r="858" spans="1:34" ht="15.75" customHeight="1">
      <c r="A858" s="209"/>
      <c r="B858" s="71"/>
      <c r="C858" s="372"/>
      <c r="D858" s="199"/>
      <c r="E858" s="71"/>
      <c r="F858" s="199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"/>
      <c r="AF858" s="7"/>
      <c r="AG858" s="7"/>
      <c r="AH858" s="7"/>
    </row>
    <row r="859" spans="1:34" ht="15.75" customHeight="1">
      <c r="A859" s="209"/>
      <c r="B859" s="71"/>
      <c r="C859" s="372"/>
      <c r="D859" s="199"/>
      <c r="E859" s="71"/>
      <c r="F859" s="199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"/>
      <c r="AF859" s="7"/>
      <c r="AG859" s="7"/>
      <c r="AH859" s="7"/>
    </row>
    <row r="860" spans="1:34" ht="15.75" customHeight="1">
      <c r="A860" s="209"/>
      <c r="B860" s="71"/>
      <c r="C860" s="372"/>
      <c r="D860" s="199"/>
      <c r="E860" s="71"/>
      <c r="F860" s="199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"/>
      <c r="AF860" s="7"/>
      <c r="AG860" s="7"/>
      <c r="AH860" s="7"/>
    </row>
    <row r="861" spans="1:34" ht="15.75" customHeight="1">
      <c r="A861" s="209"/>
      <c r="B861" s="71"/>
      <c r="C861" s="372"/>
      <c r="D861" s="199"/>
      <c r="E861" s="71"/>
      <c r="F861" s="199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"/>
      <c r="AF861" s="7"/>
      <c r="AG861" s="7"/>
      <c r="AH861" s="7"/>
    </row>
    <row r="862" spans="1:34" ht="15.75" customHeight="1">
      <c r="A862" s="209"/>
      <c r="B862" s="71"/>
      <c r="C862" s="372"/>
      <c r="D862" s="199"/>
      <c r="E862" s="71"/>
      <c r="F862" s="199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"/>
      <c r="AF862" s="7"/>
      <c r="AG862" s="7"/>
      <c r="AH862" s="7"/>
    </row>
    <row r="863" spans="1:34" ht="15.75" customHeight="1">
      <c r="A863" s="209"/>
      <c r="B863" s="71"/>
      <c r="C863" s="372"/>
      <c r="D863" s="199"/>
      <c r="E863" s="71"/>
      <c r="F863" s="199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"/>
      <c r="AF863" s="7"/>
      <c r="AG863" s="7"/>
      <c r="AH863" s="7"/>
    </row>
    <row r="864" spans="1:34" ht="15.75" customHeight="1">
      <c r="A864" s="209"/>
      <c r="B864" s="71"/>
      <c r="C864" s="372"/>
      <c r="D864" s="199"/>
      <c r="E864" s="71"/>
      <c r="F864" s="199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"/>
      <c r="AF864" s="7"/>
      <c r="AG864" s="7"/>
      <c r="AH864" s="7"/>
    </row>
    <row r="865" spans="1:34" ht="15.75" customHeight="1">
      <c r="A865" s="209"/>
      <c r="B865" s="71"/>
      <c r="C865" s="372"/>
      <c r="D865" s="199"/>
      <c r="E865" s="71"/>
      <c r="F865" s="199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"/>
      <c r="AF865" s="7"/>
      <c r="AG865" s="7"/>
      <c r="AH865" s="7"/>
    </row>
    <row r="866" spans="1:34" ht="15.75" customHeight="1">
      <c r="A866" s="209"/>
      <c r="B866" s="71"/>
      <c r="C866" s="372"/>
      <c r="D866" s="199"/>
      <c r="E866" s="71"/>
      <c r="F866" s="199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"/>
      <c r="AF866" s="7"/>
      <c r="AG866" s="7"/>
      <c r="AH866" s="7"/>
    </row>
    <row r="867" spans="1:34" ht="15.75" customHeight="1">
      <c r="A867" s="209"/>
      <c r="B867" s="71"/>
      <c r="C867" s="372"/>
      <c r="D867" s="199"/>
      <c r="E867" s="71"/>
      <c r="F867" s="199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"/>
      <c r="AF867" s="7"/>
      <c r="AG867" s="7"/>
      <c r="AH867" s="7"/>
    </row>
    <row r="868" spans="1:34" ht="15.75" customHeight="1">
      <c r="A868" s="209"/>
      <c r="B868" s="71"/>
      <c r="C868" s="372"/>
      <c r="D868" s="199"/>
      <c r="E868" s="71"/>
      <c r="F868" s="199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"/>
      <c r="AF868" s="7"/>
      <c r="AG868" s="7"/>
      <c r="AH868" s="7"/>
    </row>
    <row r="869" spans="1:34" ht="15.75" customHeight="1">
      <c r="A869" s="209"/>
      <c r="B869" s="71"/>
      <c r="C869" s="372"/>
      <c r="D869" s="199"/>
      <c r="E869" s="71"/>
      <c r="F869" s="199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"/>
      <c r="AF869" s="7"/>
      <c r="AG869" s="7"/>
      <c r="AH869" s="7"/>
    </row>
    <row r="870" spans="1:34" ht="15.75" customHeight="1">
      <c r="A870" s="209"/>
      <c r="B870" s="71"/>
      <c r="C870" s="372"/>
      <c r="D870" s="199"/>
      <c r="E870" s="71"/>
      <c r="F870" s="199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"/>
      <c r="AF870" s="7"/>
      <c r="AG870" s="7"/>
      <c r="AH870" s="7"/>
    </row>
    <row r="871" spans="1:34" ht="15.75" customHeight="1">
      <c r="A871" s="209"/>
      <c r="B871" s="71"/>
      <c r="C871" s="372"/>
      <c r="D871" s="199"/>
      <c r="E871" s="71"/>
      <c r="F871" s="199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"/>
      <c r="AF871" s="7"/>
      <c r="AG871" s="7"/>
      <c r="AH871" s="7"/>
    </row>
    <row r="872" spans="1:34" ht="15.75" customHeight="1">
      <c r="A872" s="209"/>
      <c r="B872" s="71"/>
      <c r="C872" s="372"/>
      <c r="D872" s="199"/>
      <c r="E872" s="71"/>
      <c r="F872" s="199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"/>
      <c r="AF872" s="7"/>
      <c r="AG872" s="7"/>
      <c r="AH872" s="7"/>
    </row>
    <row r="873" spans="1:34" ht="15.75" customHeight="1">
      <c r="A873" s="209"/>
      <c r="B873" s="71"/>
      <c r="C873" s="372"/>
      <c r="D873" s="199"/>
      <c r="E873" s="71"/>
      <c r="F873" s="199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"/>
      <c r="AF873" s="7"/>
      <c r="AG873" s="7"/>
      <c r="AH873" s="7"/>
    </row>
    <row r="874" spans="1:34" ht="15.75" customHeight="1">
      <c r="A874" s="209"/>
      <c r="B874" s="71"/>
      <c r="C874" s="372"/>
      <c r="D874" s="199"/>
      <c r="E874" s="71"/>
      <c r="F874" s="199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"/>
      <c r="AF874" s="7"/>
      <c r="AG874" s="7"/>
      <c r="AH874" s="7"/>
    </row>
    <row r="875" spans="1:34" ht="15.75" customHeight="1">
      <c r="A875" s="209"/>
      <c r="B875" s="71"/>
      <c r="C875" s="372"/>
      <c r="D875" s="199"/>
      <c r="E875" s="71"/>
      <c r="F875" s="199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"/>
      <c r="AF875" s="7"/>
      <c r="AG875" s="7"/>
      <c r="AH875" s="7"/>
    </row>
    <row r="876" spans="1:34" ht="15.75" customHeight="1">
      <c r="A876" s="209"/>
      <c r="B876" s="71"/>
      <c r="C876" s="372"/>
      <c r="D876" s="199"/>
      <c r="E876" s="71"/>
      <c r="F876" s="199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"/>
      <c r="AF876" s="7"/>
      <c r="AG876" s="7"/>
      <c r="AH876" s="7"/>
    </row>
    <row r="877" spans="1:34" ht="15.75" customHeight="1">
      <c r="A877" s="209"/>
      <c r="B877" s="71"/>
      <c r="C877" s="372"/>
      <c r="D877" s="199"/>
      <c r="E877" s="71"/>
      <c r="F877" s="199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"/>
      <c r="AF877" s="7"/>
      <c r="AG877" s="7"/>
      <c r="AH877" s="7"/>
    </row>
    <row r="878" spans="1:34" ht="15.75" customHeight="1">
      <c r="A878" s="209"/>
      <c r="B878" s="71"/>
      <c r="C878" s="372"/>
      <c r="D878" s="199"/>
      <c r="E878" s="71"/>
      <c r="F878" s="199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"/>
      <c r="AF878" s="7"/>
      <c r="AG878" s="7"/>
      <c r="AH878" s="7"/>
    </row>
    <row r="879" spans="1:34" ht="15.75" customHeight="1">
      <c r="A879" s="209"/>
      <c r="B879" s="71"/>
      <c r="C879" s="372"/>
      <c r="D879" s="199"/>
      <c r="E879" s="71"/>
      <c r="F879" s="199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"/>
      <c r="AF879" s="7"/>
      <c r="AG879" s="7"/>
      <c r="AH879" s="7"/>
    </row>
    <row r="880" spans="1:34" ht="15.75" customHeight="1">
      <c r="A880" s="209"/>
      <c r="B880" s="71"/>
      <c r="C880" s="372"/>
      <c r="D880" s="199"/>
      <c r="E880" s="71"/>
      <c r="F880" s="199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"/>
      <c r="AF880" s="7"/>
      <c r="AG880" s="7"/>
      <c r="AH880" s="7"/>
    </row>
    <row r="881" spans="1:34" ht="15.75" customHeight="1">
      <c r="A881" s="209"/>
      <c r="B881" s="71"/>
      <c r="C881" s="372"/>
      <c r="D881" s="199"/>
      <c r="E881" s="71"/>
      <c r="F881" s="199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"/>
      <c r="AF881" s="7"/>
      <c r="AG881" s="7"/>
      <c r="AH881" s="7"/>
    </row>
    <row r="882" spans="1:34" ht="15.75" customHeight="1">
      <c r="A882" s="209"/>
      <c r="B882" s="71"/>
      <c r="C882" s="372"/>
      <c r="D882" s="199"/>
      <c r="E882" s="71"/>
      <c r="F882" s="199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"/>
      <c r="AF882" s="7"/>
      <c r="AG882" s="7"/>
      <c r="AH882" s="7"/>
    </row>
    <row r="883" spans="1:34" ht="15.75" customHeight="1">
      <c r="A883" s="209"/>
      <c r="B883" s="71"/>
      <c r="C883" s="372"/>
      <c r="D883" s="199"/>
      <c r="E883" s="71"/>
      <c r="F883" s="199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"/>
      <c r="AF883" s="7"/>
      <c r="AG883" s="7"/>
      <c r="AH883" s="7"/>
    </row>
    <row r="884" spans="1:34" ht="15.75" customHeight="1">
      <c r="A884" s="209"/>
      <c r="B884" s="71"/>
      <c r="C884" s="372"/>
      <c r="D884" s="199"/>
      <c r="E884" s="71"/>
      <c r="F884" s="199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"/>
      <c r="AF884" s="7"/>
      <c r="AG884" s="7"/>
      <c r="AH884" s="7"/>
    </row>
    <row r="885" spans="1:34" ht="15.75" customHeight="1">
      <c r="A885" s="209"/>
      <c r="B885" s="71"/>
      <c r="C885" s="372"/>
      <c r="D885" s="199"/>
      <c r="E885" s="71"/>
      <c r="F885" s="199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"/>
      <c r="AF885" s="7"/>
      <c r="AG885" s="7"/>
      <c r="AH885" s="7"/>
    </row>
    <row r="886" spans="1:34" ht="15.75" customHeight="1">
      <c r="A886" s="209"/>
      <c r="B886" s="71"/>
      <c r="C886" s="372"/>
      <c r="D886" s="199"/>
      <c r="E886" s="71"/>
      <c r="F886" s="199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"/>
      <c r="AF886" s="7"/>
      <c r="AG886" s="7"/>
      <c r="AH886" s="7"/>
    </row>
    <row r="887" spans="1:34" ht="15.75" customHeight="1">
      <c r="A887" s="209"/>
      <c r="B887" s="71"/>
      <c r="C887" s="372"/>
      <c r="D887" s="199"/>
      <c r="E887" s="71"/>
      <c r="F887" s="199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"/>
      <c r="AF887" s="7"/>
      <c r="AG887" s="7"/>
      <c r="AH887" s="7"/>
    </row>
    <row r="888" spans="1:34" ht="15.75" customHeight="1">
      <c r="A888" s="209"/>
      <c r="B888" s="71"/>
      <c r="C888" s="372"/>
      <c r="D888" s="199"/>
      <c r="E888" s="71"/>
      <c r="F888" s="199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"/>
      <c r="AF888" s="7"/>
      <c r="AG888" s="7"/>
      <c r="AH888" s="7"/>
    </row>
    <row r="889" spans="1:34" ht="15.75" customHeight="1">
      <c r="A889" s="209"/>
      <c r="B889" s="71"/>
      <c r="C889" s="372"/>
      <c r="D889" s="199"/>
      <c r="E889" s="71"/>
      <c r="F889" s="199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"/>
      <c r="AF889" s="7"/>
      <c r="AG889" s="7"/>
      <c r="AH889" s="7"/>
    </row>
    <row r="890" spans="1:34" ht="15.75" customHeight="1">
      <c r="A890" s="209"/>
      <c r="B890" s="71"/>
      <c r="C890" s="372"/>
      <c r="D890" s="199"/>
      <c r="E890" s="71"/>
      <c r="F890" s="199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"/>
      <c r="AF890" s="7"/>
      <c r="AG890" s="7"/>
      <c r="AH890" s="7"/>
    </row>
    <row r="891" spans="1:34" ht="15.75" customHeight="1">
      <c r="A891" s="209"/>
      <c r="B891" s="71"/>
      <c r="C891" s="372"/>
      <c r="D891" s="199"/>
      <c r="E891" s="71"/>
      <c r="F891" s="199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"/>
      <c r="AF891" s="7"/>
      <c r="AG891" s="7"/>
      <c r="AH891" s="7"/>
    </row>
    <row r="892" spans="1:34" ht="15.75" customHeight="1">
      <c r="A892" s="209"/>
      <c r="B892" s="71"/>
      <c r="C892" s="372"/>
      <c r="D892" s="199"/>
      <c r="E892" s="71"/>
      <c r="F892" s="199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"/>
      <c r="AF892" s="7"/>
      <c r="AG892" s="7"/>
      <c r="AH892" s="7"/>
    </row>
    <row r="893" spans="1:34" ht="15.75" customHeight="1">
      <c r="A893" s="209"/>
      <c r="B893" s="71"/>
      <c r="C893" s="372"/>
      <c r="D893" s="199"/>
      <c r="E893" s="71"/>
      <c r="F893" s="199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"/>
      <c r="AF893" s="7"/>
      <c r="AG893" s="7"/>
      <c r="AH893" s="7"/>
    </row>
    <row r="894" spans="1:34" ht="15.75" customHeight="1">
      <c r="A894" s="209"/>
      <c r="B894" s="71"/>
      <c r="C894" s="372"/>
      <c r="D894" s="199"/>
      <c r="E894" s="71"/>
      <c r="F894" s="199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"/>
      <c r="AF894" s="7"/>
      <c r="AG894" s="7"/>
      <c r="AH894" s="7"/>
    </row>
    <row r="895" spans="1:34" ht="15.75" customHeight="1">
      <c r="A895" s="209"/>
      <c r="B895" s="71"/>
      <c r="C895" s="372"/>
      <c r="D895" s="199"/>
      <c r="E895" s="71"/>
      <c r="F895" s="199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"/>
      <c r="AF895" s="7"/>
      <c r="AG895" s="7"/>
      <c r="AH895" s="7"/>
    </row>
    <row r="896" spans="1:34" ht="15.75" customHeight="1">
      <c r="A896" s="209"/>
      <c r="B896" s="71"/>
      <c r="C896" s="372"/>
      <c r="D896" s="199"/>
      <c r="E896" s="71"/>
      <c r="F896" s="199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"/>
      <c r="AF896" s="7"/>
      <c r="AG896" s="7"/>
      <c r="AH896" s="7"/>
    </row>
    <row r="897" spans="1:34" ht="15.75" customHeight="1">
      <c r="A897" s="209"/>
      <c r="B897" s="71"/>
      <c r="C897" s="372"/>
      <c r="D897" s="199"/>
      <c r="E897" s="71"/>
      <c r="F897" s="199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"/>
      <c r="AF897" s="7"/>
      <c r="AG897" s="7"/>
      <c r="AH897" s="7"/>
    </row>
    <row r="898" spans="1:34" ht="15.75" customHeight="1">
      <c r="A898" s="209"/>
      <c r="B898" s="71"/>
      <c r="C898" s="372"/>
      <c r="D898" s="199"/>
      <c r="E898" s="71"/>
      <c r="F898" s="199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"/>
      <c r="AF898" s="7"/>
      <c r="AG898" s="7"/>
      <c r="AH898" s="7"/>
    </row>
    <row r="899" spans="1:34" ht="15.75" customHeight="1">
      <c r="A899" s="209"/>
      <c r="B899" s="71"/>
      <c r="C899" s="372"/>
      <c r="D899" s="199"/>
      <c r="E899" s="71"/>
      <c r="F899" s="199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"/>
      <c r="AF899" s="7"/>
      <c r="AG899" s="7"/>
      <c r="AH899" s="7"/>
    </row>
    <row r="900" spans="1:34" ht="15.75" customHeight="1">
      <c r="A900" s="209"/>
      <c r="B900" s="71"/>
      <c r="C900" s="372"/>
      <c r="D900" s="199"/>
      <c r="E900" s="71"/>
      <c r="F900" s="199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"/>
      <c r="AF900" s="7"/>
      <c r="AG900" s="7"/>
      <c r="AH900" s="7"/>
    </row>
    <row r="901" spans="1:34" ht="15.75" customHeight="1">
      <c r="A901" s="209"/>
      <c r="B901" s="71"/>
      <c r="C901" s="372"/>
      <c r="D901" s="199"/>
      <c r="E901" s="71"/>
      <c r="F901" s="199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"/>
      <c r="AF901" s="7"/>
      <c r="AG901" s="7"/>
      <c r="AH901" s="7"/>
    </row>
    <row r="902" spans="1:34" ht="15.75" customHeight="1">
      <c r="A902" s="209"/>
      <c r="B902" s="71"/>
      <c r="C902" s="372"/>
      <c r="D902" s="199"/>
      <c r="E902" s="71"/>
      <c r="F902" s="199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"/>
      <c r="AF902" s="7"/>
      <c r="AG902" s="7"/>
      <c r="AH902" s="7"/>
    </row>
    <row r="903" spans="1:34" ht="15.75" customHeight="1">
      <c r="A903" s="209"/>
      <c r="B903" s="71"/>
      <c r="C903" s="372"/>
      <c r="D903" s="199"/>
      <c r="E903" s="71"/>
      <c r="F903" s="199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"/>
      <c r="AF903" s="7"/>
      <c r="AG903" s="7"/>
      <c r="AH903" s="7"/>
    </row>
    <row r="904" spans="1:34" ht="15.75" customHeight="1">
      <c r="A904" s="209"/>
      <c r="B904" s="71"/>
      <c r="C904" s="372"/>
      <c r="D904" s="199"/>
      <c r="E904" s="71"/>
      <c r="F904" s="199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"/>
      <c r="AF904" s="7"/>
      <c r="AG904" s="7"/>
      <c r="AH904" s="7"/>
    </row>
    <row r="905" spans="1:34" ht="15.75" customHeight="1">
      <c r="A905" s="209"/>
      <c r="B905" s="71"/>
      <c r="C905" s="372"/>
      <c r="D905" s="199"/>
      <c r="E905" s="71"/>
      <c r="F905" s="199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"/>
      <c r="AF905" s="7"/>
      <c r="AG905" s="7"/>
      <c r="AH905" s="7"/>
    </row>
    <row r="906" spans="1:34" ht="15.75" customHeight="1">
      <c r="A906" s="209"/>
      <c r="B906" s="71"/>
      <c r="C906" s="372"/>
      <c r="D906" s="199"/>
      <c r="E906" s="71"/>
      <c r="F906" s="199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"/>
      <c r="AF906" s="7"/>
      <c r="AG906" s="7"/>
      <c r="AH906" s="7"/>
    </row>
    <row r="907" spans="1:34" ht="15.75" customHeight="1">
      <c r="A907" s="209"/>
      <c r="B907" s="71"/>
      <c r="C907" s="372"/>
      <c r="D907" s="199"/>
      <c r="E907" s="71"/>
      <c r="F907" s="199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"/>
      <c r="AF907" s="7"/>
      <c r="AG907" s="7"/>
      <c r="AH907" s="7"/>
    </row>
    <row r="908" spans="1:34" ht="15.75" customHeight="1">
      <c r="A908" s="209"/>
      <c r="B908" s="71"/>
      <c r="C908" s="372"/>
      <c r="D908" s="199"/>
      <c r="E908" s="71"/>
      <c r="F908" s="199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"/>
      <c r="AF908" s="7"/>
      <c r="AG908" s="7"/>
      <c r="AH908" s="7"/>
    </row>
    <row r="909" spans="1:34" ht="15.75" customHeight="1">
      <c r="A909" s="209"/>
      <c r="B909" s="71"/>
      <c r="C909" s="372"/>
      <c r="D909" s="199"/>
      <c r="E909" s="71"/>
      <c r="F909" s="199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"/>
      <c r="AF909" s="7"/>
      <c r="AG909" s="7"/>
      <c r="AH909" s="7"/>
    </row>
    <row r="910" spans="1:34" ht="15.75" customHeight="1">
      <c r="A910" s="209"/>
      <c r="B910" s="71"/>
      <c r="C910" s="372"/>
      <c r="D910" s="199"/>
      <c r="E910" s="71"/>
      <c r="F910" s="199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"/>
      <c r="AF910" s="7"/>
      <c r="AG910" s="7"/>
      <c r="AH910" s="7"/>
    </row>
    <row r="911" spans="1:34" ht="15.75" customHeight="1">
      <c r="A911" s="209"/>
      <c r="B911" s="71"/>
      <c r="C911" s="372"/>
      <c r="D911" s="199"/>
      <c r="E911" s="71"/>
      <c r="F911" s="199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"/>
      <c r="AF911" s="7"/>
      <c r="AG911" s="7"/>
      <c r="AH911" s="7"/>
    </row>
    <row r="912" spans="1:34" ht="15.75" customHeight="1">
      <c r="A912" s="209"/>
      <c r="B912" s="71"/>
      <c r="C912" s="372"/>
      <c r="D912" s="199"/>
      <c r="E912" s="71"/>
      <c r="F912" s="199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"/>
      <c r="AF912" s="7"/>
      <c r="AG912" s="7"/>
      <c r="AH912" s="7"/>
    </row>
    <row r="913" spans="1:34" ht="15.75" customHeight="1">
      <c r="A913" s="209"/>
      <c r="B913" s="71"/>
      <c r="C913" s="372"/>
      <c r="D913" s="199"/>
      <c r="E913" s="71"/>
      <c r="F913" s="199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"/>
      <c r="AF913" s="7"/>
      <c r="AG913" s="7"/>
      <c r="AH913" s="7"/>
    </row>
    <row r="914" spans="1:34" ht="15.75" customHeight="1">
      <c r="A914" s="209"/>
      <c r="B914" s="71"/>
      <c r="C914" s="372"/>
      <c r="D914" s="199"/>
      <c r="E914" s="71"/>
      <c r="F914" s="199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"/>
      <c r="AF914" s="7"/>
      <c r="AG914" s="7"/>
      <c r="AH914" s="7"/>
    </row>
    <row r="915" spans="1:34" ht="15.75" customHeight="1">
      <c r="A915" s="209"/>
      <c r="B915" s="71"/>
      <c r="C915" s="372"/>
      <c r="D915" s="199"/>
      <c r="E915" s="71"/>
      <c r="F915" s="199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"/>
      <c r="AF915" s="7"/>
      <c r="AG915" s="7"/>
      <c r="AH915" s="7"/>
    </row>
    <row r="916" spans="1:34" ht="15.75" customHeight="1">
      <c r="A916" s="209"/>
      <c r="B916" s="71"/>
      <c r="C916" s="372"/>
      <c r="D916" s="199"/>
      <c r="E916" s="71"/>
      <c r="F916" s="199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"/>
      <c r="AF916" s="7"/>
      <c r="AG916" s="7"/>
      <c r="AH916" s="7"/>
    </row>
    <row r="917" spans="1:34" ht="15.75" customHeight="1">
      <c r="A917" s="209"/>
      <c r="B917" s="71"/>
      <c r="C917" s="372"/>
      <c r="D917" s="199"/>
      <c r="E917" s="71"/>
      <c r="F917" s="199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"/>
      <c r="AF917" s="7"/>
      <c r="AG917" s="7"/>
      <c r="AH917" s="7"/>
    </row>
    <row r="918" spans="1:34" ht="15.75" customHeight="1">
      <c r="A918" s="209"/>
      <c r="B918" s="71"/>
      <c r="C918" s="372"/>
      <c r="D918" s="199"/>
      <c r="E918" s="71"/>
      <c r="F918" s="199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"/>
      <c r="AF918" s="7"/>
      <c r="AG918" s="7"/>
      <c r="AH918" s="7"/>
    </row>
    <row r="919" spans="1:34" ht="15.75" customHeight="1">
      <c r="A919" s="209"/>
      <c r="B919" s="71"/>
      <c r="C919" s="372"/>
      <c r="D919" s="199"/>
      <c r="E919" s="71"/>
      <c r="F919" s="199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"/>
      <c r="AF919" s="7"/>
      <c r="AG919" s="7"/>
      <c r="AH919" s="7"/>
    </row>
    <row r="920" spans="1:34" ht="15.75" customHeight="1">
      <c r="A920" s="209"/>
      <c r="B920" s="71"/>
      <c r="C920" s="372"/>
      <c r="D920" s="199"/>
      <c r="E920" s="71"/>
      <c r="F920" s="199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"/>
      <c r="AF920" s="7"/>
      <c r="AG920" s="7"/>
      <c r="AH920" s="7"/>
    </row>
    <row r="921" spans="1:34" ht="15.75" customHeight="1">
      <c r="A921" s="209"/>
      <c r="B921" s="71"/>
      <c r="C921" s="372"/>
      <c r="D921" s="199"/>
      <c r="E921" s="71"/>
      <c r="F921" s="199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"/>
      <c r="AF921" s="7"/>
      <c r="AG921" s="7"/>
      <c r="AH921" s="7"/>
    </row>
    <row r="922" spans="1:34" ht="15.75" customHeight="1">
      <c r="A922" s="209"/>
      <c r="B922" s="71"/>
      <c r="C922" s="372"/>
      <c r="D922" s="199"/>
      <c r="E922" s="71"/>
      <c r="F922" s="199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"/>
      <c r="AF922" s="7"/>
      <c r="AG922" s="7"/>
      <c r="AH922" s="7"/>
    </row>
    <row r="923" spans="1:34" ht="15.75" customHeight="1">
      <c r="A923" s="209"/>
      <c r="B923" s="71"/>
      <c r="C923" s="372"/>
      <c r="D923" s="199"/>
      <c r="E923" s="71"/>
      <c r="F923" s="199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"/>
      <c r="AF923" s="7"/>
      <c r="AG923" s="7"/>
      <c r="AH923" s="7"/>
    </row>
    <row r="924" spans="1:34" ht="15.75" customHeight="1">
      <c r="A924" s="209"/>
      <c r="B924" s="71"/>
      <c r="C924" s="372"/>
      <c r="D924" s="199"/>
      <c r="E924" s="71"/>
      <c r="F924" s="199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"/>
      <c r="AF924" s="7"/>
      <c r="AG924" s="7"/>
      <c r="AH924" s="7"/>
    </row>
    <row r="925" spans="1:34" ht="15.75" customHeight="1">
      <c r="A925" s="209"/>
      <c r="B925" s="71"/>
      <c r="C925" s="372"/>
      <c r="D925" s="199"/>
      <c r="E925" s="71"/>
      <c r="F925" s="199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"/>
      <c r="AF925" s="7"/>
      <c r="AG925" s="7"/>
      <c r="AH925" s="7"/>
    </row>
    <row r="926" spans="1:34" ht="15.75" customHeight="1">
      <c r="A926" s="209"/>
      <c r="B926" s="71"/>
      <c r="C926" s="372"/>
      <c r="D926" s="199"/>
      <c r="E926" s="71"/>
      <c r="F926" s="199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"/>
      <c r="AF926" s="7"/>
      <c r="AG926" s="7"/>
      <c r="AH926" s="7"/>
    </row>
    <row r="927" spans="1:34" ht="15.75" customHeight="1">
      <c r="A927" s="209"/>
      <c r="B927" s="71"/>
      <c r="C927" s="372"/>
      <c r="D927" s="199"/>
      <c r="E927" s="71"/>
      <c r="F927" s="199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"/>
      <c r="AF927" s="7"/>
      <c r="AG927" s="7"/>
      <c r="AH927" s="7"/>
    </row>
    <row r="928" spans="1:34" ht="15.75" customHeight="1">
      <c r="A928" s="209"/>
      <c r="B928" s="71"/>
      <c r="C928" s="372"/>
      <c r="D928" s="199"/>
      <c r="E928" s="71"/>
      <c r="F928" s="199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"/>
      <c r="AF928" s="7"/>
      <c r="AG928" s="7"/>
      <c r="AH928" s="7"/>
    </row>
    <row r="929" spans="1:34" ht="15.75" customHeight="1">
      <c r="A929" s="209"/>
      <c r="B929" s="71"/>
      <c r="C929" s="372"/>
      <c r="D929" s="199"/>
      <c r="E929" s="71"/>
      <c r="F929" s="199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"/>
      <c r="AF929" s="7"/>
      <c r="AG929" s="7"/>
      <c r="AH929" s="7"/>
    </row>
    <row r="930" spans="1:34" ht="15.75" customHeight="1">
      <c r="A930" s="209"/>
      <c r="B930" s="71"/>
      <c r="C930" s="372"/>
      <c r="D930" s="199"/>
      <c r="E930" s="71"/>
      <c r="F930" s="199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"/>
      <c r="AF930" s="7"/>
      <c r="AG930" s="7"/>
      <c r="AH930" s="7"/>
    </row>
    <row r="931" spans="1:34" ht="15.75" customHeight="1">
      <c r="A931" s="209"/>
      <c r="B931" s="71"/>
      <c r="C931" s="372"/>
      <c r="D931" s="199"/>
      <c r="E931" s="71"/>
      <c r="F931" s="199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"/>
      <c r="AF931" s="7"/>
      <c r="AG931" s="7"/>
      <c r="AH931" s="7"/>
    </row>
    <row r="932" spans="1:34" ht="15.75" customHeight="1">
      <c r="A932" s="209"/>
      <c r="B932" s="71"/>
      <c r="C932" s="372"/>
      <c r="D932" s="199"/>
      <c r="E932" s="71"/>
      <c r="F932" s="199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"/>
      <c r="AF932" s="7"/>
      <c r="AG932" s="7"/>
      <c r="AH932" s="7"/>
    </row>
    <row r="933" spans="1:34" ht="15.75" customHeight="1">
      <c r="A933" s="209"/>
      <c r="B933" s="71"/>
      <c r="C933" s="372"/>
      <c r="D933" s="199"/>
      <c r="E933" s="71"/>
      <c r="F933" s="199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"/>
      <c r="AF933" s="7"/>
      <c r="AG933" s="7"/>
      <c r="AH933" s="7"/>
    </row>
    <row r="934" spans="1:34" ht="15.75" customHeight="1">
      <c r="A934" s="209"/>
      <c r="B934" s="71"/>
      <c r="C934" s="372"/>
      <c r="D934" s="199"/>
      <c r="E934" s="71"/>
      <c r="F934" s="199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"/>
      <c r="AF934" s="7"/>
      <c r="AG934" s="7"/>
      <c r="AH934" s="7"/>
    </row>
    <row r="935" spans="1:34" ht="15.75" customHeight="1">
      <c r="A935" s="209"/>
      <c r="B935" s="71"/>
      <c r="C935" s="372"/>
      <c r="D935" s="199"/>
      <c r="E935" s="71"/>
      <c r="F935" s="199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"/>
      <c r="AF935" s="7"/>
      <c r="AG935" s="7"/>
      <c r="AH935" s="7"/>
    </row>
    <row r="936" spans="1:34" ht="15.75" customHeight="1">
      <c r="A936" s="209"/>
      <c r="B936" s="71"/>
      <c r="C936" s="372"/>
      <c r="D936" s="199"/>
      <c r="E936" s="71"/>
      <c r="F936" s="199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"/>
      <c r="AF936" s="7"/>
      <c r="AG936" s="7"/>
      <c r="AH936" s="7"/>
    </row>
    <row r="937" spans="1:34" ht="15.75" customHeight="1">
      <c r="A937" s="209"/>
      <c r="B937" s="71"/>
      <c r="C937" s="372"/>
      <c r="D937" s="199"/>
      <c r="E937" s="71"/>
      <c r="F937" s="199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"/>
      <c r="AF937" s="7"/>
      <c r="AG937" s="7"/>
      <c r="AH937" s="7"/>
    </row>
    <row r="938" spans="1:34" ht="15.75" customHeight="1">
      <c r="A938" s="209"/>
      <c r="B938" s="71"/>
      <c r="C938" s="372"/>
      <c r="D938" s="199"/>
      <c r="E938" s="71"/>
      <c r="F938" s="199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"/>
      <c r="AF938" s="7"/>
      <c r="AG938" s="7"/>
      <c r="AH938" s="7"/>
    </row>
    <row r="939" spans="1:34" ht="15.75" customHeight="1">
      <c r="A939" s="209"/>
      <c r="B939" s="71"/>
      <c r="C939" s="372"/>
      <c r="D939" s="199"/>
      <c r="E939" s="71"/>
      <c r="F939" s="199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"/>
      <c r="AF939" s="7"/>
      <c r="AG939" s="7"/>
      <c r="AH939" s="7"/>
    </row>
    <row r="940" spans="1:34" ht="15.75" customHeight="1">
      <c r="A940" s="209"/>
      <c r="B940" s="71"/>
      <c r="C940" s="372"/>
      <c r="D940" s="199"/>
      <c r="E940" s="71"/>
      <c r="F940" s="199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"/>
      <c r="AF940" s="7"/>
      <c r="AG940" s="7"/>
      <c r="AH940" s="7"/>
    </row>
    <row r="941" spans="1:34" ht="15.75" customHeight="1">
      <c r="A941" s="209"/>
      <c r="B941" s="71"/>
      <c r="C941" s="372"/>
      <c r="D941" s="199"/>
      <c r="E941" s="71"/>
      <c r="F941" s="199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"/>
      <c r="AF941" s="7"/>
      <c r="AG941" s="7"/>
      <c r="AH941" s="7"/>
    </row>
    <row r="942" spans="1:34" ht="15.75" customHeight="1">
      <c r="A942" s="209"/>
      <c r="B942" s="71"/>
      <c r="C942" s="372"/>
      <c r="D942" s="199"/>
      <c r="E942" s="71"/>
      <c r="F942" s="199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"/>
      <c r="AF942" s="7"/>
      <c r="AG942" s="7"/>
      <c r="AH942" s="7"/>
    </row>
    <row r="943" spans="1:34" ht="15.75" customHeight="1">
      <c r="A943" s="209"/>
      <c r="B943" s="71"/>
      <c r="C943" s="372"/>
      <c r="D943" s="199"/>
      <c r="E943" s="71"/>
      <c r="F943" s="199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"/>
      <c r="AF943" s="7"/>
      <c r="AG943" s="7"/>
      <c r="AH943" s="7"/>
    </row>
    <row r="944" spans="1:34" ht="15.75" customHeight="1">
      <c r="A944" s="209"/>
      <c r="B944" s="71"/>
      <c r="C944" s="372"/>
      <c r="D944" s="199"/>
      <c r="E944" s="71"/>
      <c r="F944" s="199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"/>
      <c r="AF944" s="7"/>
      <c r="AG944" s="7"/>
      <c r="AH944" s="7"/>
    </row>
    <row r="945" spans="1:34" ht="15.75" customHeight="1">
      <c r="A945" s="209"/>
      <c r="B945" s="71"/>
      <c r="C945" s="372"/>
      <c r="D945" s="199"/>
      <c r="E945" s="71"/>
      <c r="F945" s="199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"/>
      <c r="AF945" s="7"/>
      <c r="AG945" s="7"/>
      <c r="AH945" s="7"/>
    </row>
    <row r="946" spans="1:34" ht="15.75" customHeight="1">
      <c r="A946" s="209"/>
      <c r="B946" s="71"/>
      <c r="C946" s="372"/>
      <c r="D946" s="199"/>
      <c r="E946" s="71"/>
      <c r="F946" s="199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"/>
      <c r="AF946" s="7"/>
      <c r="AG946" s="7"/>
      <c r="AH946" s="7"/>
    </row>
    <row r="947" spans="1:34" ht="15.75" customHeight="1">
      <c r="A947" s="209"/>
      <c r="B947" s="71"/>
      <c r="C947" s="372"/>
      <c r="D947" s="199"/>
      <c r="E947" s="71"/>
      <c r="F947" s="199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"/>
      <c r="AF947" s="7"/>
      <c r="AG947" s="7"/>
      <c r="AH947" s="7"/>
    </row>
    <row r="948" spans="1:34" ht="15.75" customHeight="1">
      <c r="A948" s="209"/>
      <c r="B948" s="71"/>
      <c r="C948" s="372"/>
      <c r="D948" s="199"/>
      <c r="E948" s="71"/>
      <c r="F948" s="199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"/>
      <c r="AF948" s="7"/>
      <c r="AG948" s="7"/>
      <c r="AH948" s="7"/>
    </row>
    <row r="949" spans="1:34" ht="15.75" customHeight="1">
      <c r="A949" s="209"/>
      <c r="B949" s="71"/>
      <c r="C949" s="372"/>
      <c r="D949" s="199"/>
      <c r="E949" s="71"/>
      <c r="F949" s="199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"/>
      <c r="AF949" s="7"/>
      <c r="AG949" s="7"/>
      <c r="AH949" s="7"/>
    </row>
    <row r="950" spans="1:34" ht="15.75" customHeight="1">
      <c r="A950" s="209"/>
      <c r="B950" s="71"/>
      <c r="C950" s="372"/>
      <c r="D950" s="199"/>
      <c r="E950" s="71"/>
      <c r="F950" s="199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"/>
      <c r="AF950" s="7"/>
      <c r="AG950" s="7"/>
      <c r="AH950" s="7"/>
    </row>
    <row r="951" spans="1:34" ht="15.75" customHeight="1">
      <c r="A951" s="209"/>
      <c r="B951" s="71"/>
      <c r="C951" s="372"/>
      <c r="D951" s="199"/>
      <c r="E951" s="71"/>
      <c r="F951" s="199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"/>
      <c r="AF951" s="7"/>
      <c r="AG951" s="7"/>
      <c r="AH951" s="7"/>
    </row>
    <row r="952" spans="1:34" ht="15.75" customHeight="1">
      <c r="A952" s="209"/>
      <c r="B952" s="71"/>
      <c r="C952" s="372"/>
      <c r="D952" s="199"/>
      <c r="E952" s="71"/>
      <c r="F952" s="199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"/>
      <c r="AF952" s="7"/>
      <c r="AG952" s="7"/>
      <c r="AH952" s="7"/>
    </row>
    <row r="953" spans="1:34" ht="15.75" customHeight="1">
      <c r="A953" s="209"/>
      <c r="B953" s="71"/>
      <c r="C953" s="372"/>
      <c r="D953" s="199"/>
      <c r="E953" s="71"/>
      <c r="F953" s="199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"/>
      <c r="AF953" s="7"/>
      <c r="AG953" s="7"/>
      <c r="AH953" s="7"/>
    </row>
    <row r="954" spans="1:34" ht="15.75" customHeight="1">
      <c r="A954" s="209"/>
      <c r="B954" s="71"/>
      <c r="C954" s="372"/>
      <c r="D954" s="199"/>
      <c r="E954" s="71"/>
      <c r="F954" s="199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"/>
      <c r="AF954" s="7"/>
      <c r="AG954" s="7"/>
      <c r="AH954" s="7"/>
    </row>
    <row r="955" spans="1:34" ht="15.75" customHeight="1">
      <c r="A955" s="209"/>
      <c r="B955" s="71"/>
      <c r="C955" s="372"/>
      <c r="D955" s="199"/>
      <c r="E955" s="71"/>
      <c r="F955" s="199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"/>
      <c r="AF955" s="7"/>
      <c r="AG955" s="7"/>
      <c r="AH955" s="7"/>
    </row>
    <row r="956" spans="1:34" ht="15.75" customHeight="1">
      <c r="A956" s="209"/>
      <c r="B956" s="71"/>
      <c r="C956" s="372"/>
      <c r="D956" s="199"/>
      <c r="E956" s="71"/>
      <c r="F956" s="199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"/>
      <c r="AF956" s="7"/>
      <c r="AG956" s="7"/>
      <c r="AH956" s="7"/>
    </row>
    <row r="957" spans="1:34" ht="15.75" customHeight="1">
      <c r="A957" s="209"/>
      <c r="B957" s="71"/>
      <c r="C957" s="372"/>
      <c r="D957" s="199"/>
      <c r="E957" s="71"/>
      <c r="F957" s="199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"/>
      <c r="AF957" s="7"/>
      <c r="AG957" s="7"/>
      <c r="AH957" s="7"/>
    </row>
    <row r="958" spans="1:34" ht="15.75" customHeight="1">
      <c r="A958" s="209"/>
      <c r="B958" s="71"/>
      <c r="C958" s="372"/>
      <c r="D958" s="199"/>
      <c r="E958" s="71"/>
      <c r="F958" s="199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"/>
      <c r="AF958" s="7"/>
      <c r="AG958" s="7"/>
      <c r="AH958" s="7"/>
    </row>
    <row r="959" spans="1:34" ht="15.75" customHeight="1">
      <c r="A959" s="209"/>
      <c r="B959" s="71"/>
      <c r="C959" s="372"/>
      <c r="D959" s="199"/>
      <c r="E959" s="71"/>
      <c r="F959" s="199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"/>
      <c r="AF959" s="7"/>
      <c r="AG959" s="7"/>
      <c r="AH959" s="7"/>
    </row>
    <row r="960" spans="1:34" ht="15.75" customHeight="1">
      <c r="A960" s="209"/>
      <c r="B960" s="71"/>
      <c r="C960" s="372"/>
      <c r="D960" s="199"/>
      <c r="E960" s="71"/>
      <c r="F960" s="199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"/>
      <c r="AF960" s="7"/>
      <c r="AG960" s="7"/>
      <c r="AH960" s="7"/>
    </row>
    <row r="961" spans="1:34" ht="15.75" customHeight="1">
      <c r="A961" s="209"/>
      <c r="B961" s="71"/>
      <c r="C961" s="372"/>
      <c r="D961" s="199"/>
      <c r="E961" s="71"/>
      <c r="F961" s="199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"/>
      <c r="AF961" s="7"/>
      <c r="AG961" s="7"/>
      <c r="AH961" s="7"/>
    </row>
    <row r="962" spans="1:34" ht="15.75" customHeight="1">
      <c r="A962" s="209"/>
      <c r="B962" s="71"/>
      <c r="C962" s="372"/>
      <c r="D962" s="199"/>
      <c r="E962" s="71"/>
      <c r="F962" s="199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"/>
      <c r="AF962" s="7"/>
      <c r="AG962" s="7"/>
      <c r="AH962" s="7"/>
    </row>
    <row r="963" spans="1:34" ht="15.75" customHeight="1">
      <c r="A963" s="209"/>
      <c r="B963" s="71"/>
      <c r="C963" s="372"/>
      <c r="D963" s="199"/>
      <c r="E963" s="71"/>
      <c r="F963" s="199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"/>
      <c r="AF963" s="7"/>
      <c r="AG963" s="7"/>
      <c r="AH963" s="7"/>
    </row>
    <row r="964" spans="1:34" ht="15.75" customHeight="1">
      <c r="A964" s="209"/>
      <c r="B964" s="71"/>
      <c r="C964" s="372"/>
      <c r="D964" s="199"/>
      <c r="E964" s="71"/>
      <c r="F964" s="199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"/>
      <c r="AF964" s="7"/>
      <c r="AG964" s="7"/>
      <c r="AH964" s="7"/>
    </row>
    <row r="965" spans="1:34" ht="15.75" customHeight="1">
      <c r="A965" s="209"/>
      <c r="B965" s="71"/>
      <c r="C965" s="372"/>
      <c r="D965" s="199"/>
      <c r="E965" s="71"/>
      <c r="F965" s="199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"/>
      <c r="AF965" s="7"/>
      <c r="AG965" s="7"/>
      <c r="AH965" s="7"/>
    </row>
    <row r="966" spans="1:34" ht="15.75" customHeight="1">
      <c r="A966" s="209"/>
      <c r="B966" s="71"/>
      <c r="C966" s="372"/>
      <c r="D966" s="199"/>
      <c r="E966" s="71"/>
      <c r="F966" s="199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"/>
      <c r="AF966" s="7"/>
      <c r="AG966" s="7"/>
      <c r="AH966" s="7"/>
    </row>
    <row r="967" spans="1:34" ht="15.75" customHeight="1">
      <c r="A967" s="209"/>
      <c r="B967" s="71"/>
      <c r="C967" s="372"/>
      <c r="D967" s="199"/>
      <c r="E967" s="71"/>
      <c r="F967" s="199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"/>
      <c r="AF967" s="7"/>
      <c r="AG967" s="7"/>
      <c r="AH967" s="7"/>
    </row>
    <row r="968" spans="1:34" ht="15.75" customHeight="1">
      <c r="A968" s="209"/>
      <c r="B968" s="71"/>
      <c r="C968" s="372"/>
      <c r="D968" s="199"/>
      <c r="E968" s="71"/>
      <c r="F968" s="199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"/>
      <c r="AF968" s="7"/>
      <c r="AG968" s="7"/>
      <c r="AH968" s="7"/>
    </row>
    <row r="969" spans="1:34" ht="15.75" customHeight="1">
      <c r="A969" s="209"/>
      <c r="B969" s="71"/>
      <c r="C969" s="372"/>
      <c r="D969" s="199"/>
      <c r="E969" s="71"/>
      <c r="F969" s="199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"/>
      <c r="AF969" s="7"/>
      <c r="AG969" s="7"/>
      <c r="AH969" s="7"/>
    </row>
    <row r="970" spans="1:34" ht="15.75" customHeight="1">
      <c r="A970" s="209"/>
      <c r="B970" s="71"/>
      <c r="C970" s="372"/>
      <c r="D970" s="199"/>
      <c r="E970" s="71"/>
      <c r="F970" s="199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"/>
      <c r="AF970" s="7"/>
      <c r="AG970" s="7"/>
      <c r="AH970" s="7"/>
    </row>
    <row r="971" spans="1:34" ht="15.75" customHeight="1">
      <c r="A971" s="209"/>
      <c r="B971" s="71"/>
      <c r="C971" s="372"/>
      <c r="D971" s="199"/>
      <c r="E971" s="71"/>
      <c r="F971" s="199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"/>
      <c r="AF971" s="7"/>
      <c r="AG971" s="7"/>
      <c r="AH971" s="7"/>
    </row>
    <row r="972" spans="1:34" ht="15.75" customHeight="1">
      <c r="A972" s="209"/>
      <c r="B972" s="71"/>
      <c r="C972" s="372"/>
      <c r="D972" s="199"/>
      <c r="E972" s="71"/>
      <c r="F972" s="199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"/>
      <c r="AF972" s="7"/>
      <c r="AG972" s="7"/>
      <c r="AH972" s="7"/>
    </row>
    <row r="973" spans="1:34" ht="15.75" customHeight="1">
      <c r="A973" s="209"/>
      <c r="B973" s="71"/>
      <c r="C973" s="372"/>
      <c r="D973" s="199"/>
      <c r="E973" s="71"/>
      <c r="F973" s="199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"/>
      <c r="AF973" s="7"/>
      <c r="AG973" s="7"/>
      <c r="AH973" s="7"/>
    </row>
    <row r="974" spans="1:34" ht="15.75" customHeight="1">
      <c r="A974" s="209"/>
      <c r="B974" s="71"/>
      <c r="C974" s="372"/>
      <c r="D974" s="199"/>
      <c r="E974" s="71"/>
      <c r="F974" s="199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"/>
      <c r="AF974" s="7"/>
      <c r="AG974" s="7"/>
      <c r="AH974" s="7"/>
    </row>
    <row r="975" spans="1:34" ht="15.75" customHeight="1">
      <c r="A975" s="209"/>
      <c r="B975" s="71"/>
      <c r="C975" s="372"/>
      <c r="D975" s="199"/>
      <c r="E975" s="71"/>
      <c r="F975" s="199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"/>
      <c r="AF975" s="7"/>
      <c r="AG975" s="7"/>
      <c r="AH975" s="7"/>
    </row>
    <row r="976" spans="1:34" ht="15.75" customHeight="1">
      <c r="A976" s="209"/>
      <c r="B976" s="71"/>
      <c r="C976" s="372"/>
      <c r="D976" s="199"/>
      <c r="E976" s="71"/>
      <c r="F976" s="199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"/>
      <c r="AF976" s="7"/>
      <c r="AG976" s="7"/>
      <c r="AH976" s="7"/>
    </row>
    <row r="977" spans="1:34" ht="15.75" customHeight="1">
      <c r="A977" s="209"/>
      <c r="B977" s="71"/>
      <c r="C977" s="372"/>
      <c r="D977" s="199"/>
      <c r="E977" s="71"/>
      <c r="F977" s="199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"/>
      <c r="AF977" s="7"/>
      <c r="AG977" s="7"/>
      <c r="AH977" s="7"/>
    </row>
    <row r="978" spans="1:34" ht="15.75" customHeight="1">
      <c r="A978" s="209"/>
      <c r="B978" s="71"/>
      <c r="C978" s="372"/>
      <c r="D978" s="199"/>
      <c r="E978" s="71"/>
      <c r="F978" s="199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"/>
      <c r="AF978" s="7"/>
      <c r="AG978" s="7"/>
      <c r="AH978" s="7"/>
    </row>
    <row r="979" spans="1:34" ht="15.75" customHeight="1">
      <c r="A979" s="209"/>
      <c r="B979" s="71"/>
      <c r="C979" s="372"/>
      <c r="D979" s="199"/>
      <c r="E979" s="71"/>
      <c r="F979" s="199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"/>
      <c r="AF979" s="7"/>
      <c r="AG979" s="7"/>
      <c r="AH979" s="7"/>
    </row>
    <row r="980" spans="1:34" ht="15.75" customHeight="1">
      <c r="A980" s="209"/>
      <c r="B980" s="71"/>
      <c r="C980" s="372"/>
      <c r="D980" s="199"/>
      <c r="E980" s="71"/>
      <c r="F980" s="199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"/>
      <c r="AF980" s="7"/>
      <c r="AG980" s="7"/>
      <c r="AH980" s="7"/>
    </row>
    <row r="981" spans="1:34" ht="15.75" customHeight="1">
      <c r="A981" s="209"/>
      <c r="B981" s="71"/>
      <c r="C981" s="372"/>
      <c r="D981" s="199"/>
      <c r="E981" s="71"/>
      <c r="F981" s="199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"/>
      <c r="AF981" s="7"/>
      <c r="AG981" s="7"/>
      <c r="AH981" s="7"/>
    </row>
    <row r="982" spans="1:34" ht="15.75" customHeight="1">
      <c r="A982" s="209"/>
      <c r="B982" s="71"/>
      <c r="C982" s="372"/>
      <c r="D982" s="199"/>
      <c r="E982" s="71"/>
      <c r="F982" s="199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"/>
      <c r="AF982" s="7"/>
      <c r="AG982" s="7"/>
      <c r="AH982" s="7"/>
    </row>
    <row r="983" spans="1:34" ht="15.75" customHeight="1">
      <c r="A983" s="209"/>
      <c r="B983" s="71"/>
      <c r="C983" s="372"/>
      <c r="D983" s="199"/>
      <c r="E983" s="71"/>
      <c r="F983" s="199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"/>
      <c r="AF983" s="7"/>
      <c r="AG983" s="7"/>
      <c r="AH983" s="7"/>
    </row>
    <row r="984" spans="1:34" ht="15.75" customHeight="1">
      <c r="A984" s="209"/>
      <c r="B984" s="71"/>
      <c r="C984" s="372"/>
      <c r="D984" s="199"/>
      <c r="E984" s="71"/>
      <c r="F984" s="199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"/>
      <c r="AF984" s="7"/>
      <c r="AG984" s="7"/>
      <c r="AH984" s="7"/>
    </row>
    <row r="985" spans="1:34" ht="15.75" customHeight="1">
      <c r="A985" s="209"/>
      <c r="B985" s="71"/>
      <c r="C985" s="372"/>
      <c r="D985" s="199"/>
      <c r="E985" s="71"/>
      <c r="F985" s="199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"/>
      <c r="AF985" s="7"/>
      <c r="AG985" s="7"/>
      <c r="AH985" s="7"/>
    </row>
    <row r="986" spans="1:34" ht="15.75" customHeight="1">
      <c r="A986" s="209"/>
      <c r="B986" s="71"/>
      <c r="C986" s="372"/>
      <c r="D986" s="199"/>
      <c r="E986" s="71"/>
      <c r="F986" s="199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"/>
      <c r="AF986" s="7"/>
      <c r="AG986" s="7"/>
      <c r="AH986" s="7"/>
    </row>
    <row r="987" spans="1:34" ht="15.75" customHeight="1">
      <c r="A987" s="209"/>
      <c r="B987" s="71"/>
      <c r="C987" s="372"/>
      <c r="D987" s="199"/>
      <c r="E987" s="71"/>
      <c r="F987" s="199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"/>
      <c r="AF987" s="7"/>
      <c r="AG987" s="7"/>
      <c r="AH987" s="7"/>
    </row>
    <row r="988" spans="1:34" ht="15.75" customHeight="1">
      <c r="A988" s="209"/>
      <c r="B988" s="71"/>
      <c r="C988" s="372"/>
      <c r="D988" s="199"/>
      <c r="E988" s="71"/>
      <c r="F988" s="199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"/>
      <c r="AF988" s="7"/>
      <c r="AG988" s="7"/>
      <c r="AH988" s="7"/>
    </row>
    <row r="989" spans="1:34" ht="15.75" customHeight="1">
      <c r="A989" s="209"/>
      <c r="B989" s="71"/>
      <c r="C989" s="372"/>
      <c r="D989" s="199"/>
      <c r="E989" s="71"/>
      <c r="F989" s="199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"/>
      <c r="AF989" s="7"/>
      <c r="AG989" s="7"/>
      <c r="AH989" s="7"/>
    </row>
    <row r="990" spans="1:34" ht="15.75" customHeight="1">
      <c r="A990" s="209"/>
      <c r="B990" s="71"/>
      <c r="C990" s="372"/>
      <c r="D990" s="199"/>
      <c r="E990" s="71"/>
      <c r="F990" s="199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"/>
      <c r="AF990" s="7"/>
      <c r="AG990" s="7"/>
      <c r="AH990" s="7"/>
    </row>
    <row r="991" spans="1:34" ht="15.75" customHeight="1">
      <c r="A991" s="209"/>
      <c r="B991" s="71"/>
      <c r="C991" s="372"/>
      <c r="D991" s="199"/>
      <c r="E991" s="71"/>
      <c r="F991" s="199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"/>
      <c r="AF991" s="7"/>
      <c r="AG991" s="7"/>
      <c r="AH991" s="7"/>
    </row>
    <row r="992" spans="1:34" ht="15.75" customHeight="1">
      <c r="A992" s="209"/>
      <c r="B992" s="71"/>
      <c r="C992" s="372"/>
      <c r="D992" s="199"/>
      <c r="E992" s="71"/>
      <c r="F992" s="199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"/>
      <c r="AF992" s="7"/>
      <c r="AG992" s="7"/>
      <c r="AH992" s="7"/>
    </row>
    <row r="993" spans="1:34" ht="15.75" customHeight="1">
      <c r="A993" s="209"/>
      <c r="B993" s="71"/>
      <c r="C993" s="372"/>
      <c r="D993" s="199"/>
      <c r="E993" s="71"/>
      <c r="F993" s="199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"/>
      <c r="AF993" s="7"/>
      <c r="AG993" s="7"/>
      <c r="AH993" s="7"/>
    </row>
    <row r="994" spans="1:34" ht="15.75" customHeight="1">
      <c r="A994" s="209"/>
      <c r="B994" s="71"/>
      <c r="C994" s="372"/>
      <c r="D994" s="199"/>
      <c r="E994" s="71"/>
      <c r="F994" s="199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"/>
      <c r="AF994" s="7"/>
      <c r="AG994" s="7"/>
      <c r="AH994" s="7"/>
    </row>
    <row r="995" spans="1:34" ht="15.75" customHeight="1">
      <c r="A995" s="209"/>
      <c r="B995" s="71"/>
      <c r="C995" s="372"/>
      <c r="D995" s="199"/>
      <c r="E995" s="71"/>
      <c r="F995" s="199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"/>
      <c r="AF995" s="7"/>
      <c r="AG995" s="7"/>
      <c r="AH995" s="7"/>
    </row>
    <row r="996" spans="1:34" ht="15.75" customHeight="1">
      <c r="A996" s="209"/>
      <c r="B996" s="71"/>
      <c r="C996" s="372"/>
      <c r="D996" s="199"/>
      <c r="E996" s="71"/>
      <c r="F996" s="199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"/>
      <c r="AF996" s="7"/>
      <c r="AG996" s="7"/>
      <c r="AH996" s="7"/>
    </row>
    <row r="997" spans="1:34" ht="15.75" customHeight="1">
      <c r="A997" s="209"/>
      <c r="B997" s="71"/>
      <c r="C997" s="372"/>
      <c r="D997" s="199"/>
      <c r="E997" s="71"/>
      <c r="F997" s="199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"/>
      <c r="AF997" s="7"/>
      <c r="AG997" s="7"/>
      <c r="AH997" s="7"/>
    </row>
    <row r="998" spans="1:34" ht="15.75" customHeight="1">
      <c r="A998" s="209"/>
      <c r="B998" s="71"/>
      <c r="C998" s="372"/>
      <c r="D998" s="199"/>
      <c r="E998" s="71"/>
      <c r="F998" s="199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"/>
      <c r="AF998" s="7"/>
      <c r="AG998" s="7"/>
      <c r="AH998" s="7"/>
    </row>
    <row r="999" spans="1:34" ht="15.75" customHeight="1">
      <c r="A999" s="209"/>
      <c r="B999" s="71"/>
      <c r="C999" s="372"/>
      <c r="D999" s="199"/>
      <c r="E999" s="71"/>
      <c r="F999" s="199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"/>
      <c r="AF999" s="7"/>
      <c r="AG999" s="7"/>
      <c r="AH999" s="7"/>
    </row>
    <row r="1000" spans="1:34" ht="15.75" customHeight="1">
      <c r="A1000" s="209"/>
      <c r="B1000" s="71"/>
      <c r="C1000" s="372"/>
      <c r="D1000" s="199"/>
      <c r="E1000" s="71"/>
      <c r="F1000" s="199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"/>
      <c r="AF1000" s="7"/>
      <c r="AG1000" s="7"/>
      <c r="AH1000" s="7"/>
    </row>
  </sheetData>
  <pageMargins left="0.70833333333333304" right="0.70833333333333304" top="0.74791666666666701" bottom="0.74791666666666701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53125" defaultRowHeight="15" customHeight="1"/>
  <cols>
    <col min="1" max="4" width="10.7265625" customWidth="1"/>
    <col min="5" max="5" width="15.54296875" customWidth="1"/>
    <col min="6" max="8" width="10.7265625" customWidth="1"/>
    <col min="9" max="26" width="8.7265625" customWidth="1"/>
  </cols>
  <sheetData>
    <row r="1" spans="1:26" ht="14.5">
      <c r="A1" s="180" t="s">
        <v>216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5">
      <c r="A3" s="180" t="s">
        <v>217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5">
      <c r="A5" s="71" t="s">
        <v>218</v>
      </c>
      <c r="B5" s="211"/>
      <c r="C5" s="199"/>
      <c r="D5" s="7"/>
      <c r="E5" s="71" t="s">
        <v>219</v>
      </c>
      <c r="F5" s="7"/>
      <c r="G5" s="42">
        <v>37370.559999999998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5">
      <c r="A6" s="71"/>
      <c r="B6" s="211"/>
      <c r="C6" s="199"/>
      <c r="D6" s="71"/>
      <c r="E6" s="7"/>
      <c r="F6" s="7"/>
      <c r="G6" s="3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5">
      <c r="A7" s="71" t="s">
        <v>220</v>
      </c>
      <c r="B7" s="211"/>
      <c r="C7" s="199"/>
      <c r="D7" s="71"/>
      <c r="E7" s="7"/>
      <c r="F7" s="7"/>
      <c r="G7" s="43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5">
      <c r="A8" s="71"/>
      <c r="B8" s="211"/>
      <c r="C8" s="199"/>
      <c r="D8" s="71"/>
      <c r="E8" s="7"/>
      <c r="F8" s="7"/>
      <c r="G8" s="311">
        <f>SUM(G5:G7)</f>
        <v>37370.559999999998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5">
      <c r="A9" s="71" t="s">
        <v>101</v>
      </c>
      <c r="B9" s="71"/>
      <c r="C9" s="71" t="s">
        <v>221</v>
      </c>
      <c r="D9" s="71"/>
      <c r="E9" s="7"/>
      <c r="F9" s="7"/>
      <c r="G9" s="7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customHeight="1">
      <c r="A10" s="311" t="s">
        <v>222</v>
      </c>
      <c r="B10" s="71"/>
      <c r="C10" s="71"/>
      <c r="D10" s="71"/>
      <c r="E10" s="7"/>
      <c r="F10" s="7"/>
      <c r="G10" s="438">
        <f>G8-G9</f>
        <v>37370.559999999998</v>
      </c>
      <c r="H10" s="7" t="s">
        <v>223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5.5" customHeight="1">
      <c r="A11" s="311"/>
      <c r="B11" s="71"/>
      <c r="C11" s="71"/>
      <c r="D11" s="71"/>
      <c r="E11" s="7"/>
      <c r="F11" s="7"/>
      <c r="G11" s="3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5.5" customHeight="1">
      <c r="A12" s="311" t="s">
        <v>224</v>
      </c>
      <c r="B12" s="71"/>
      <c r="C12" s="71"/>
      <c r="D12" s="71"/>
      <c r="E12" s="7"/>
      <c r="F12" s="7"/>
      <c r="G12" s="31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5">
      <c r="A14" s="183" t="s">
        <v>225</v>
      </c>
      <c r="B14" s="298"/>
      <c r="C14" s="185"/>
      <c r="D14" s="7"/>
      <c r="E14" s="7"/>
      <c r="F14" s="7"/>
      <c r="G14" s="183">
        <f>'Apr - Jun 2022'!G5</f>
        <v>34928.769999999997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5">
      <c r="A15" s="190" t="s">
        <v>226</v>
      </c>
      <c r="B15" s="298"/>
      <c r="C15" s="185"/>
      <c r="D15" s="7"/>
      <c r="E15" s="7"/>
      <c r="F15" s="7"/>
      <c r="G15" s="440">
        <f>'Jan - March 2023'!H47</f>
        <v>53161.47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5">
      <c r="A16" s="190"/>
      <c r="B16" s="298"/>
      <c r="C16" s="199"/>
      <c r="D16" s="7"/>
      <c r="E16" s="7"/>
      <c r="F16" s="7"/>
      <c r="G16" s="311">
        <f>SUM(G14:G15)</f>
        <v>88090.239999999991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5">
      <c r="A17" s="190" t="s">
        <v>227</v>
      </c>
      <c r="B17" s="298"/>
      <c r="C17" s="199"/>
      <c r="D17" s="7"/>
      <c r="E17" s="7"/>
      <c r="F17" s="7"/>
      <c r="G17" s="71">
        <f>'Jan - March 2023'!M47</f>
        <v>50719.68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>
      <c r="A18" s="183" t="s">
        <v>228</v>
      </c>
      <c r="B18" s="298"/>
      <c r="C18" s="199"/>
      <c r="D18" s="7"/>
      <c r="E18" s="7"/>
      <c r="F18" s="7"/>
      <c r="G18" s="438">
        <f>G16-G17</f>
        <v>37370.55999999999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defaultColWidth="14.453125" defaultRowHeight="15" customHeight="1"/>
  <cols>
    <col min="1" max="1" width="8.54296875" customWidth="1"/>
    <col min="2" max="2" width="17.1796875" customWidth="1"/>
    <col min="3" max="4" width="9.1796875" customWidth="1"/>
    <col min="5" max="8" width="8.54296875" customWidth="1"/>
    <col min="9" max="9" width="12.54296875" customWidth="1"/>
    <col min="10" max="16" width="8.54296875" customWidth="1"/>
    <col min="17" max="17" width="11" customWidth="1"/>
    <col min="18" max="18" width="14" customWidth="1"/>
    <col min="19" max="26" width="8.7265625" customWidth="1"/>
  </cols>
  <sheetData>
    <row r="1" spans="1:26" ht="14.5">
      <c r="A1" s="441" t="s">
        <v>229</v>
      </c>
    </row>
    <row r="3" spans="1:26" ht="14.5">
      <c r="C3" s="442" t="e">
        <f t="shared" ref="C3:P3" si="0">#REF!</f>
        <v>#REF!</v>
      </c>
      <c r="D3" s="442" t="e">
        <f t="shared" si="0"/>
        <v>#REF!</v>
      </c>
      <c r="E3" s="442" t="e">
        <f t="shared" si="0"/>
        <v>#REF!</v>
      </c>
      <c r="F3" s="442" t="e">
        <f t="shared" si="0"/>
        <v>#REF!</v>
      </c>
      <c r="G3" s="442" t="e">
        <f t="shared" si="0"/>
        <v>#REF!</v>
      </c>
      <c r="H3" s="442" t="e">
        <f t="shared" si="0"/>
        <v>#REF!</v>
      </c>
      <c r="I3" s="442" t="e">
        <f t="shared" si="0"/>
        <v>#REF!</v>
      </c>
      <c r="J3" s="442" t="e">
        <f t="shared" si="0"/>
        <v>#REF!</v>
      </c>
      <c r="K3" s="442" t="e">
        <f t="shared" si="0"/>
        <v>#REF!</v>
      </c>
      <c r="L3" s="442" t="e">
        <f t="shared" si="0"/>
        <v>#REF!</v>
      </c>
      <c r="M3" s="442" t="e">
        <f t="shared" si="0"/>
        <v>#REF!</v>
      </c>
      <c r="N3" s="442" t="e">
        <f t="shared" si="0"/>
        <v>#REF!</v>
      </c>
      <c r="O3" s="442" t="e">
        <f t="shared" si="0"/>
        <v>#REF!</v>
      </c>
      <c r="P3" s="442" t="e">
        <f t="shared" si="0"/>
        <v>#REF!</v>
      </c>
      <c r="Q3" s="442"/>
      <c r="R3" s="442" t="e">
        <f t="shared" ref="R3:R4" si="1">#REF!</f>
        <v>#REF!</v>
      </c>
    </row>
    <row r="4" spans="1:26" ht="14.5">
      <c r="A4" s="441" t="e">
        <f t="shared" ref="A4:A5" si="2">#REF!</f>
        <v>#REF!</v>
      </c>
      <c r="C4" s="442" t="e">
        <f t="shared" ref="C4:P4" si="3">#REF!</f>
        <v>#REF!</v>
      </c>
      <c r="D4" s="442" t="e">
        <f t="shared" si="3"/>
        <v>#REF!</v>
      </c>
      <c r="E4" s="442" t="e">
        <f t="shared" si="3"/>
        <v>#REF!</v>
      </c>
      <c r="F4" s="442" t="e">
        <f t="shared" si="3"/>
        <v>#REF!</v>
      </c>
      <c r="G4" s="442" t="e">
        <f t="shared" si="3"/>
        <v>#REF!</v>
      </c>
      <c r="H4" s="442" t="e">
        <f t="shared" si="3"/>
        <v>#REF!</v>
      </c>
      <c r="I4" s="442" t="e">
        <f t="shared" si="3"/>
        <v>#REF!</v>
      </c>
      <c r="J4" s="442" t="e">
        <f t="shared" si="3"/>
        <v>#REF!</v>
      </c>
      <c r="K4" s="442" t="e">
        <f t="shared" si="3"/>
        <v>#REF!</v>
      </c>
      <c r="L4" s="442" t="e">
        <f t="shared" si="3"/>
        <v>#REF!</v>
      </c>
      <c r="M4" s="442" t="e">
        <f t="shared" si="3"/>
        <v>#REF!</v>
      </c>
      <c r="N4" s="442" t="e">
        <f t="shared" si="3"/>
        <v>#REF!</v>
      </c>
      <c r="O4" s="442" t="e">
        <f t="shared" si="3"/>
        <v>#REF!</v>
      </c>
      <c r="P4" s="442" t="e">
        <f t="shared" si="3"/>
        <v>#REF!</v>
      </c>
      <c r="Q4" s="442"/>
      <c r="R4" s="442" t="e">
        <f t="shared" si="1"/>
        <v>#REF!</v>
      </c>
    </row>
    <row r="5" spans="1:26" ht="14.5">
      <c r="A5" s="443" t="e">
        <f t="shared" si="2"/>
        <v>#REF!</v>
      </c>
      <c r="B5" s="443"/>
      <c r="C5" s="444" t="e">
        <f t="shared" ref="C5:R5" si="4">#REF!</f>
        <v>#REF!</v>
      </c>
      <c r="D5" s="444" t="e">
        <f t="shared" si="4"/>
        <v>#REF!</v>
      </c>
      <c r="E5" s="444" t="e">
        <f t="shared" si="4"/>
        <v>#REF!</v>
      </c>
      <c r="F5" s="444" t="e">
        <f t="shared" si="4"/>
        <v>#REF!</v>
      </c>
      <c r="G5" s="444" t="e">
        <f t="shared" si="4"/>
        <v>#REF!</v>
      </c>
      <c r="H5" s="444" t="e">
        <f t="shared" si="4"/>
        <v>#REF!</v>
      </c>
      <c r="I5" s="444" t="e">
        <f t="shared" si="4"/>
        <v>#REF!</v>
      </c>
      <c r="J5" s="444" t="e">
        <f t="shared" si="4"/>
        <v>#REF!</v>
      </c>
      <c r="K5" s="444" t="e">
        <f t="shared" si="4"/>
        <v>#REF!</v>
      </c>
      <c r="L5" s="444" t="e">
        <f t="shared" si="4"/>
        <v>#REF!</v>
      </c>
      <c r="M5" s="444" t="e">
        <f t="shared" si="4"/>
        <v>#REF!</v>
      </c>
      <c r="N5" s="444" t="e">
        <f t="shared" si="4"/>
        <v>#REF!</v>
      </c>
      <c r="O5" s="444" t="e">
        <f t="shared" si="4"/>
        <v>#REF!</v>
      </c>
      <c r="P5" s="444" t="e">
        <f t="shared" si="4"/>
        <v>#REF!</v>
      </c>
      <c r="Q5" s="444" t="e">
        <f t="shared" si="4"/>
        <v>#REF!</v>
      </c>
      <c r="R5" s="444" t="e">
        <f t="shared" si="4"/>
        <v>#REF!</v>
      </c>
      <c r="S5" s="443"/>
      <c r="T5" s="443"/>
      <c r="U5" s="443"/>
      <c r="V5" s="443"/>
      <c r="W5" s="443"/>
      <c r="X5" s="443"/>
      <c r="Y5" s="443"/>
      <c r="Z5" s="443"/>
    </row>
    <row r="7" spans="1:26" ht="14.5">
      <c r="H7" s="441" t="e">
        <f t="shared" ref="H7:H8" si="5">#REF!</f>
        <v>#REF!</v>
      </c>
    </row>
    <row r="8" spans="1:26" ht="14.5">
      <c r="H8" s="441" t="e">
        <f t="shared" si="5"/>
        <v>#REF!</v>
      </c>
    </row>
    <row r="11" spans="1:26" ht="14.5">
      <c r="A11" s="573" t="s">
        <v>230</v>
      </c>
      <c r="B11" s="574"/>
      <c r="C11" s="574"/>
      <c r="D11" s="574"/>
      <c r="E11" s="574"/>
      <c r="F11" s="574"/>
      <c r="G11" s="574"/>
      <c r="H11" s="574"/>
      <c r="I11" s="574"/>
      <c r="J11" s="575"/>
    </row>
    <row r="12" spans="1:26" ht="14.5">
      <c r="A12" s="576"/>
      <c r="B12" s="577"/>
      <c r="C12" s="577"/>
      <c r="D12" s="577"/>
      <c r="E12" s="577"/>
      <c r="F12" s="577"/>
      <c r="G12" s="577"/>
      <c r="H12" s="577"/>
      <c r="I12" s="577"/>
      <c r="J12" s="578"/>
    </row>
    <row r="13" spans="1:26" ht="14.5">
      <c r="A13" s="445"/>
      <c r="B13" s="445"/>
      <c r="C13" s="579" t="s">
        <v>231</v>
      </c>
      <c r="D13" s="570"/>
      <c r="E13" s="570"/>
      <c r="F13" s="570"/>
      <c r="G13" s="571"/>
      <c r="H13" s="445"/>
      <c r="I13" s="445"/>
      <c r="J13" s="445"/>
      <c r="L13" s="445"/>
      <c r="N13" s="445" t="s">
        <v>232</v>
      </c>
      <c r="O13" s="445"/>
      <c r="P13" s="445"/>
      <c r="Q13" s="445"/>
    </row>
    <row r="14" spans="1:26" ht="14.5">
      <c r="A14" s="579" t="s">
        <v>233</v>
      </c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1"/>
    </row>
    <row r="15" spans="1:26" ht="14.5">
      <c r="A15" s="446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</row>
    <row r="16" spans="1:26" ht="14.5">
      <c r="A16" s="447" t="s">
        <v>234</v>
      </c>
      <c r="B16" s="448" t="s">
        <v>235</v>
      </c>
      <c r="C16" s="449" t="s">
        <v>236</v>
      </c>
      <c r="D16" s="450"/>
      <c r="E16" s="450"/>
      <c r="F16" s="450"/>
      <c r="G16" s="450"/>
      <c r="H16" s="451"/>
      <c r="I16" s="446"/>
      <c r="J16" s="446"/>
      <c r="K16" s="449" t="s">
        <v>236</v>
      </c>
      <c r="L16" s="450"/>
      <c r="M16" s="450"/>
      <c r="N16" s="450"/>
      <c r="O16" s="450"/>
      <c r="P16" s="451"/>
      <c r="Q16" s="446"/>
    </row>
    <row r="17" spans="1:17" ht="14.5">
      <c r="A17" s="446"/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</row>
    <row r="18" spans="1:17" ht="19">
      <c r="A18" s="452" t="s">
        <v>237</v>
      </c>
      <c r="B18" s="446"/>
      <c r="C18" s="446" t="s">
        <v>238</v>
      </c>
      <c r="D18" s="446"/>
      <c r="E18" s="446"/>
      <c r="F18" s="446"/>
      <c r="G18" s="446"/>
      <c r="H18" s="453" t="s">
        <v>209</v>
      </c>
      <c r="I18" s="454">
        <v>46522</v>
      </c>
      <c r="J18" s="446"/>
      <c r="K18" s="446" t="s">
        <v>238</v>
      </c>
      <c r="L18" s="446"/>
      <c r="M18" s="446"/>
      <c r="N18" s="446"/>
      <c r="O18" s="446"/>
      <c r="P18" s="453" t="s">
        <v>209</v>
      </c>
      <c r="Q18" s="455">
        <v>42122</v>
      </c>
    </row>
    <row r="19" spans="1:17" ht="19">
      <c r="A19" s="452"/>
      <c r="B19" s="446"/>
      <c r="C19" s="446"/>
      <c r="D19" s="446"/>
      <c r="E19" s="446"/>
      <c r="F19" s="446"/>
      <c r="G19" s="446"/>
      <c r="H19" s="456"/>
      <c r="I19" s="446"/>
      <c r="J19" s="446"/>
      <c r="K19" s="446"/>
      <c r="L19" s="446"/>
      <c r="M19" s="446"/>
      <c r="N19" s="446"/>
      <c r="O19" s="446"/>
      <c r="P19" s="456"/>
      <c r="Q19" s="446"/>
    </row>
    <row r="20" spans="1:17" ht="19">
      <c r="A20" s="452" t="s">
        <v>239</v>
      </c>
      <c r="B20" s="446"/>
      <c r="C20" s="446" t="s">
        <v>240</v>
      </c>
      <c r="D20" s="446"/>
      <c r="E20" s="446"/>
      <c r="F20" s="446"/>
      <c r="G20" s="446"/>
      <c r="H20" s="453" t="s">
        <v>209</v>
      </c>
      <c r="I20" s="457">
        <v>461.08</v>
      </c>
      <c r="J20" s="446"/>
      <c r="K20" s="446" t="s">
        <v>240</v>
      </c>
      <c r="L20" s="446"/>
      <c r="M20" s="446"/>
      <c r="N20" s="446"/>
      <c r="O20" s="446"/>
      <c r="P20" s="453" t="s">
        <v>209</v>
      </c>
      <c r="Q20" s="457">
        <v>461.08</v>
      </c>
    </row>
    <row r="21" spans="1:17" ht="15.75" customHeight="1">
      <c r="A21" s="452"/>
      <c r="B21" s="446"/>
      <c r="C21" s="446"/>
      <c r="D21" s="446"/>
      <c r="E21" s="446"/>
      <c r="F21" s="446"/>
      <c r="G21" s="446"/>
      <c r="H21" s="456"/>
      <c r="I21" s="446"/>
      <c r="J21" s="446"/>
      <c r="K21" s="446"/>
      <c r="L21" s="446"/>
      <c r="M21" s="446"/>
      <c r="N21" s="446"/>
      <c r="O21" s="446"/>
      <c r="P21" s="456"/>
      <c r="Q21" s="446"/>
    </row>
    <row r="22" spans="1:17" ht="15.75" customHeight="1">
      <c r="A22" s="452" t="s">
        <v>241</v>
      </c>
      <c r="B22" s="446"/>
      <c r="C22" s="446" t="s">
        <v>242</v>
      </c>
      <c r="D22" s="446"/>
      <c r="E22" s="446"/>
      <c r="F22" s="446"/>
      <c r="G22" s="446"/>
      <c r="H22" s="453" t="s">
        <v>209</v>
      </c>
      <c r="I22" s="454">
        <f>I18/I20</f>
        <v>100.89789190595992</v>
      </c>
      <c r="J22" s="446"/>
      <c r="K22" s="446" t="s">
        <v>242</v>
      </c>
      <c r="L22" s="446"/>
      <c r="M22" s="446"/>
      <c r="N22" s="446"/>
      <c r="O22" s="446"/>
      <c r="P22" s="453" t="s">
        <v>209</v>
      </c>
      <c r="Q22" s="454">
        <f>Q18/Q20</f>
        <v>91.355079378849666</v>
      </c>
    </row>
    <row r="23" spans="1:17" ht="15.75" customHeight="1">
      <c r="A23" s="447"/>
      <c r="B23" s="446"/>
      <c r="C23" s="446" t="s">
        <v>243</v>
      </c>
      <c r="D23" s="446"/>
      <c r="E23" s="446"/>
      <c r="F23" s="446"/>
      <c r="G23" s="446"/>
      <c r="H23" s="446"/>
      <c r="I23" s="446"/>
      <c r="J23" s="446"/>
      <c r="K23" s="446" t="s">
        <v>243</v>
      </c>
      <c r="L23" s="446"/>
      <c r="M23" s="446"/>
      <c r="N23" s="446"/>
      <c r="O23" s="446"/>
      <c r="P23" s="446"/>
      <c r="Q23" s="446"/>
    </row>
    <row r="24" spans="1:17" ht="15.75" customHeight="1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</row>
    <row r="25" spans="1:17" ht="15.75" customHeight="1">
      <c r="A25" s="579" t="s">
        <v>244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1"/>
    </row>
    <row r="26" spans="1:17" ht="15.75" customHeight="1">
      <c r="A26" s="446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</row>
    <row r="27" spans="1:17" ht="38.25" customHeight="1">
      <c r="A27" s="458"/>
      <c r="B27" s="458"/>
      <c r="C27" s="459" t="s">
        <v>245</v>
      </c>
      <c r="D27" s="460" t="s">
        <v>246</v>
      </c>
      <c r="E27" s="461"/>
      <c r="F27" s="462"/>
      <c r="G27" s="580" t="s">
        <v>247</v>
      </c>
      <c r="H27" s="581"/>
      <c r="I27" s="463"/>
      <c r="J27" s="458"/>
      <c r="K27" s="459" t="s">
        <v>245</v>
      </c>
      <c r="L27" s="460" t="s">
        <v>246</v>
      </c>
      <c r="M27" s="461"/>
      <c r="N27" s="462"/>
      <c r="O27" s="580" t="s">
        <v>247</v>
      </c>
      <c r="P27" s="581"/>
      <c r="Q27" s="463"/>
    </row>
    <row r="28" spans="1:17" ht="15.75" customHeight="1">
      <c r="A28" s="446"/>
      <c r="B28" s="446"/>
      <c r="C28" s="464" t="s">
        <v>237</v>
      </c>
      <c r="D28" s="465" t="s">
        <v>248</v>
      </c>
      <c r="E28" s="466">
        <f t="shared" ref="E28:E31" si="6">ROUND(VALUE(LEFT(D28,1))/VALUE(RIGHT(D28,1)),5)</f>
        <v>0.66666999999999998</v>
      </c>
      <c r="F28" s="466" t="s">
        <v>249</v>
      </c>
      <c r="G28" s="454">
        <f>I22</f>
        <v>100.89789190595992</v>
      </c>
      <c r="H28" s="467" t="s">
        <v>209</v>
      </c>
      <c r="I28" s="454">
        <f t="shared" ref="I28:I35" si="7">ROUND(E28*G28,2)</f>
        <v>67.27</v>
      </c>
      <c r="J28" s="446"/>
      <c r="K28" s="464" t="s">
        <v>237</v>
      </c>
      <c r="L28" s="465" t="s">
        <v>248</v>
      </c>
      <c r="M28" s="466">
        <f t="shared" ref="M28:M31" si="8">ROUND(VALUE(LEFT(L28,1))/VALUE(RIGHT(L28,1)),5)</f>
        <v>0.66666999999999998</v>
      </c>
      <c r="N28" s="466" t="s">
        <v>249</v>
      </c>
      <c r="O28" s="454">
        <f>Q22</f>
        <v>91.355079378849666</v>
      </c>
      <c r="P28" s="467" t="s">
        <v>209</v>
      </c>
      <c r="Q28" s="454">
        <f t="shared" ref="Q28:Q35" si="9">ROUND(M28*O28,2)</f>
        <v>60.9</v>
      </c>
    </row>
    <row r="29" spans="1:17" ht="15.75" customHeight="1">
      <c r="A29" s="446"/>
      <c r="B29" s="446"/>
      <c r="C29" s="464" t="s">
        <v>239</v>
      </c>
      <c r="D29" s="465" t="s">
        <v>250</v>
      </c>
      <c r="E29" s="466">
        <f t="shared" si="6"/>
        <v>0.77778000000000003</v>
      </c>
      <c r="F29" s="466" t="s">
        <v>249</v>
      </c>
      <c r="G29" s="454">
        <f t="shared" ref="G29:G35" si="10">G28</f>
        <v>100.89789190595992</v>
      </c>
      <c r="H29" s="467" t="s">
        <v>209</v>
      </c>
      <c r="I29" s="454">
        <f t="shared" si="7"/>
        <v>78.48</v>
      </c>
      <c r="J29" s="446"/>
      <c r="K29" s="464" t="s">
        <v>239</v>
      </c>
      <c r="L29" s="465" t="s">
        <v>250</v>
      </c>
      <c r="M29" s="466">
        <f t="shared" si="8"/>
        <v>0.77778000000000003</v>
      </c>
      <c r="N29" s="466" t="s">
        <v>249</v>
      </c>
      <c r="O29" s="454">
        <f t="shared" ref="O29:O35" si="11">O28</f>
        <v>91.355079378849666</v>
      </c>
      <c r="P29" s="467" t="s">
        <v>209</v>
      </c>
      <c r="Q29" s="454">
        <f t="shared" si="9"/>
        <v>71.05</v>
      </c>
    </row>
    <row r="30" spans="1:17" ht="15.75" customHeight="1">
      <c r="A30" s="446"/>
      <c r="B30" s="446"/>
      <c r="C30" s="464" t="s">
        <v>241</v>
      </c>
      <c r="D30" s="465" t="s">
        <v>251</v>
      </c>
      <c r="E30" s="466">
        <f t="shared" si="6"/>
        <v>0.88888999999999996</v>
      </c>
      <c r="F30" s="466" t="s">
        <v>249</v>
      </c>
      <c r="G30" s="454">
        <f t="shared" si="10"/>
        <v>100.89789190595992</v>
      </c>
      <c r="H30" s="467" t="s">
        <v>209</v>
      </c>
      <c r="I30" s="454">
        <f t="shared" si="7"/>
        <v>89.69</v>
      </c>
      <c r="J30" s="446"/>
      <c r="K30" s="464" t="s">
        <v>241</v>
      </c>
      <c r="L30" s="465" t="s">
        <v>251</v>
      </c>
      <c r="M30" s="466">
        <f t="shared" si="8"/>
        <v>0.88888999999999996</v>
      </c>
      <c r="N30" s="466" t="s">
        <v>249</v>
      </c>
      <c r="O30" s="454">
        <f t="shared" si="11"/>
        <v>91.355079378849666</v>
      </c>
      <c r="P30" s="467" t="s">
        <v>209</v>
      </c>
      <c r="Q30" s="454">
        <f t="shared" si="9"/>
        <v>81.2</v>
      </c>
    </row>
    <row r="31" spans="1:17" ht="15.75" customHeight="1">
      <c r="A31" s="446"/>
      <c r="B31" s="446"/>
      <c r="C31" s="464" t="s">
        <v>252</v>
      </c>
      <c r="D31" s="465" t="s">
        <v>253</v>
      </c>
      <c r="E31" s="466">
        <f t="shared" si="6"/>
        <v>1</v>
      </c>
      <c r="F31" s="466" t="s">
        <v>249</v>
      </c>
      <c r="G31" s="454">
        <f t="shared" si="10"/>
        <v>100.89789190595992</v>
      </c>
      <c r="H31" s="467" t="s">
        <v>209</v>
      </c>
      <c r="I31" s="454">
        <f t="shared" si="7"/>
        <v>100.9</v>
      </c>
      <c r="J31" s="446"/>
      <c r="K31" s="464" t="s">
        <v>252</v>
      </c>
      <c r="L31" s="465" t="s">
        <v>253</v>
      </c>
      <c r="M31" s="466">
        <f t="shared" si="8"/>
        <v>1</v>
      </c>
      <c r="N31" s="466" t="s">
        <v>249</v>
      </c>
      <c r="O31" s="454">
        <f t="shared" si="11"/>
        <v>91.355079378849666</v>
      </c>
      <c r="P31" s="467" t="s">
        <v>209</v>
      </c>
      <c r="Q31" s="454">
        <f t="shared" si="9"/>
        <v>91.36</v>
      </c>
    </row>
    <row r="32" spans="1:17" ht="15.75" customHeight="1">
      <c r="A32" s="446"/>
      <c r="B32" s="446"/>
      <c r="C32" s="464" t="s">
        <v>254</v>
      </c>
      <c r="D32" s="468" t="s">
        <v>255</v>
      </c>
      <c r="E32" s="466">
        <f t="shared" ref="E32:E35" si="12">ROUND(VALUE(LEFT(D32,2))/VALUE(RIGHT(D32,1)),5)</f>
        <v>1.2222200000000001</v>
      </c>
      <c r="F32" s="466" t="s">
        <v>249</v>
      </c>
      <c r="G32" s="454">
        <f t="shared" si="10"/>
        <v>100.89789190595992</v>
      </c>
      <c r="H32" s="467" t="s">
        <v>209</v>
      </c>
      <c r="I32" s="454">
        <f t="shared" si="7"/>
        <v>123.32</v>
      </c>
      <c r="J32" s="446"/>
      <c r="K32" s="464" t="s">
        <v>254</v>
      </c>
      <c r="L32" s="468" t="s">
        <v>255</v>
      </c>
      <c r="M32" s="466">
        <f t="shared" ref="M32:M35" si="13">ROUND(VALUE(LEFT(L32,2))/VALUE(RIGHT(L32,1)),5)</f>
        <v>1.2222200000000001</v>
      </c>
      <c r="N32" s="466" t="s">
        <v>249</v>
      </c>
      <c r="O32" s="454">
        <f t="shared" si="11"/>
        <v>91.355079378849666</v>
      </c>
      <c r="P32" s="467" t="s">
        <v>209</v>
      </c>
      <c r="Q32" s="454">
        <f t="shared" si="9"/>
        <v>111.66</v>
      </c>
    </row>
    <row r="33" spans="1:17" ht="15.75" customHeight="1">
      <c r="A33" s="446"/>
      <c r="B33" s="446"/>
      <c r="C33" s="464" t="s">
        <v>256</v>
      </c>
      <c r="D33" s="465" t="s">
        <v>257</v>
      </c>
      <c r="E33" s="466">
        <f t="shared" si="12"/>
        <v>1.4444399999999999</v>
      </c>
      <c r="F33" s="466" t="s">
        <v>249</v>
      </c>
      <c r="G33" s="454">
        <f t="shared" si="10"/>
        <v>100.89789190595992</v>
      </c>
      <c r="H33" s="467" t="s">
        <v>209</v>
      </c>
      <c r="I33" s="454">
        <f t="shared" si="7"/>
        <v>145.74</v>
      </c>
      <c r="J33" s="446"/>
      <c r="K33" s="464" t="s">
        <v>256</v>
      </c>
      <c r="L33" s="465" t="s">
        <v>257</v>
      </c>
      <c r="M33" s="466">
        <f t="shared" si="13"/>
        <v>1.4444399999999999</v>
      </c>
      <c r="N33" s="466" t="s">
        <v>249</v>
      </c>
      <c r="O33" s="454">
        <f t="shared" si="11"/>
        <v>91.355079378849666</v>
      </c>
      <c r="P33" s="467" t="s">
        <v>209</v>
      </c>
      <c r="Q33" s="454">
        <f t="shared" si="9"/>
        <v>131.96</v>
      </c>
    </row>
    <row r="34" spans="1:17" ht="15.75" customHeight="1">
      <c r="A34" s="446"/>
      <c r="B34" s="446"/>
      <c r="C34" s="464" t="s">
        <v>258</v>
      </c>
      <c r="D34" s="465" t="s">
        <v>259</v>
      </c>
      <c r="E34" s="466">
        <f t="shared" si="12"/>
        <v>1.6666700000000001</v>
      </c>
      <c r="F34" s="466" t="s">
        <v>249</v>
      </c>
      <c r="G34" s="454">
        <f t="shared" si="10"/>
        <v>100.89789190595992</v>
      </c>
      <c r="H34" s="467" t="s">
        <v>209</v>
      </c>
      <c r="I34" s="454">
        <f t="shared" si="7"/>
        <v>168.16</v>
      </c>
      <c r="J34" s="446"/>
      <c r="K34" s="464" t="s">
        <v>258</v>
      </c>
      <c r="L34" s="465" t="s">
        <v>259</v>
      </c>
      <c r="M34" s="466">
        <f t="shared" si="13"/>
        <v>1.6666700000000001</v>
      </c>
      <c r="N34" s="466" t="s">
        <v>249</v>
      </c>
      <c r="O34" s="454">
        <f t="shared" si="11"/>
        <v>91.355079378849666</v>
      </c>
      <c r="P34" s="467" t="s">
        <v>209</v>
      </c>
      <c r="Q34" s="454">
        <f t="shared" si="9"/>
        <v>152.26</v>
      </c>
    </row>
    <row r="35" spans="1:17" ht="15.75" customHeight="1">
      <c r="A35" s="446"/>
      <c r="B35" s="446"/>
      <c r="C35" s="464" t="s">
        <v>260</v>
      </c>
      <c r="D35" s="465" t="s">
        <v>261</v>
      </c>
      <c r="E35" s="466">
        <f t="shared" si="12"/>
        <v>2</v>
      </c>
      <c r="F35" s="466" t="s">
        <v>249</v>
      </c>
      <c r="G35" s="454">
        <f t="shared" si="10"/>
        <v>100.89789190595992</v>
      </c>
      <c r="H35" s="467" t="s">
        <v>209</v>
      </c>
      <c r="I35" s="454">
        <f t="shared" si="7"/>
        <v>201.8</v>
      </c>
      <c r="J35" s="446"/>
      <c r="K35" s="464" t="s">
        <v>260</v>
      </c>
      <c r="L35" s="465" t="s">
        <v>261</v>
      </c>
      <c r="M35" s="466">
        <f t="shared" si="13"/>
        <v>2</v>
      </c>
      <c r="N35" s="466" t="s">
        <v>249</v>
      </c>
      <c r="O35" s="454">
        <f t="shared" si="11"/>
        <v>91.355079378849666</v>
      </c>
      <c r="P35" s="467" t="s">
        <v>209</v>
      </c>
      <c r="Q35" s="454">
        <f t="shared" si="9"/>
        <v>182.71</v>
      </c>
    </row>
    <row r="36" spans="1:17" ht="15.75" customHeight="1">
      <c r="A36" s="446"/>
      <c r="B36" s="446"/>
      <c r="C36" s="452"/>
      <c r="D36" s="447"/>
      <c r="E36" s="447"/>
      <c r="F36" s="447"/>
      <c r="G36" s="469"/>
      <c r="H36" s="470"/>
      <c r="I36" s="469"/>
      <c r="J36" s="446"/>
      <c r="K36" s="452"/>
      <c r="L36" s="447"/>
      <c r="M36" s="447"/>
      <c r="N36" s="447"/>
      <c r="O36" s="469"/>
      <c r="P36" s="470"/>
      <c r="Q36" s="469"/>
    </row>
    <row r="37" spans="1:17" ht="15.75" customHeight="1">
      <c r="A37" s="446"/>
      <c r="B37" s="446"/>
      <c r="C37" s="446"/>
      <c r="D37" s="452" t="s">
        <v>262</v>
      </c>
      <c r="E37" s="447"/>
      <c r="F37" s="447"/>
      <c r="G37" s="471"/>
      <c r="H37" s="466"/>
      <c r="I37" s="472"/>
      <c r="J37" s="446"/>
      <c r="K37" s="446"/>
      <c r="L37" s="452" t="s">
        <v>262</v>
      </c>
      <c r="M37" s="447"/>
      <c r="N37" s="447"/>
      <c r="O37" s="471"/>
      <c r="P37" s="466"/>
      <c r="Q37" s="472"/>
    </row>
    <row r="38" spans="1:17" ht="15.75" customHeight="1">
      <c r="A38" s="446"/>
      <c r="B38" s="446"/>
      <c r="C38" s="447"/>
      <c r="D38" s="452"/>
      <c r="E38" s="446"/>
      <c r="F38" s="446"/>
      <c r="G38" s="569" t="s">
        <v>263</v>
      </c>
      <c r="H38" s="570"/>
      <c r="I38" s="571"/>
      <c r="J38" s="446"/>
      <c r="K38" s="447"/>
      <c r="L38" s="452"/>
      <c r="M38" s="446"/>
      <c r="N38" s="446"/>
      <c r="O38" s="569" t="s">
        <v>263</v>
      </c>
      <c r="P38" s="570"/>
      <c r="Q38" s="571"/>
    </row>
    <row r="39" spans="1:17" ht="15.75" customHeight="1">
      <c r="A39" s="446"/>
      <c r="B39" s="446"/>
      <c r="C39" s="447"/>
      <c r="D39" s="452"/>
      <c r="E39" s="446"/>
      <c r="F39" s="446"/>
      <c r="G39" s="447"/>
      <c r="H39" s="447"/>
      <c r="I39" s="447"/>
      <c r="J39" s="446"/>
      <c r="K39" s="447"/>
      <c r="L39" s="452"/>
      <c r="M39" s="446"/>
      <c r="N39" s="446"/>
      <c r="O39" s="447"/>
      <c r="P39" s="447"/>
      <c r="Q39" s="447"/>
    </row>
    <row r="40" spans="1:17" ht="15.75" customHeight="1">
      <c r="A40" s="446"/>
      <c r="B40" s="446"/>
      <c r="C40" s="446"/>
      <c r="D40" s="452" t="s">
        <v>6</v>
      </c>
      <c r="E40" s="447"/>
      <c r="F40" s="447"/>
      <c r="G40" s="446"/>
      <c r="H40" s="473"/>
      <c r="I40" s="474"/>
      <c r="J40" s="446"/>
      <c r="K40" s="446"/>
      <c r="L40" s="452" t="s">
        <v>6</v>
      </c>
      <c r="M40" s="447"/>
      <c r="N40" s="447"/>
      <c r="O40" s="446"/>
      <c r="P40" s="473"/>
      <c r="Q40" s="474"/>
    </row>
    <row r="41" spans="1:17" ht="15.75" customHeight="1">
      <c r="A41" s="446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</row>
    <row r="42" spans="1:17" ht="15.75" customHeight="1">
      <c r="A42" s="572" t="s">
        <v>264</v>
      </c>
      <c r="B42" s="570"/>
      <c r="C42" s="570"/>
      <c r="D42" s="570"/>
      <c r="E42" s="570"/>
      <c r="F42" s="570"/>
      <c r="G42" s="570"/>
      <c r="H42" s="570"/>
      <c r="I42" s="570"/>
      <c r="J42" s="571"/>
    </row>
    <row r="43" spans="1:17" ht="15.75" customHeight="1">
      <c r="A43" s="447" t="s">
        <v>234</v>
      </c>
      <c r="B43" s="475"/>
      <c r="C43" s="476" t="str">
        <f>C16</f>
        <v>Horton</v>
      </c>
      <c r="D43" s="477"/>
      <c r="E43" s="477"/>
      <c r="F43" s="477"/>
      <c r="G43" s="477"/>
      <c r="H43" s="478"/>
      <c r="I43" s="446"/>
      <c r="J43" s="446"/>
    </row>
    <row r="44" spans="1:17" ht="15.75" customHeight="1">
      <c r="A44" s="446"/>
      <c r="B44" s="446"/>
      <c r="C44" s="446"/>
      <c r="D44" s="446"/>
      <c r="E44" s="446"/>
      <c r="F44" s="446"/>
      <c r="G44" s="446"/>
      <c r="H44" s="446"/>
      <c r="I44" s="446"/>
      <c r="J44" s="446"/>
    </row>
    <row r="45" spans="1:17" ht="15.75" customHeight="1">
      <c r="A45" s="446"/>
      <c r="B45" s="446"/>
      <c r="C45" s="446" t="s">
        <v>265</v>
      </c>
      <c r="D45" s="446"/>
      <c r="E45" s="446"/>
      <c r="F45" s="446"/>
      <c r="G45" s="446"/>
      <c r="H45" s="446"/>
      <c r="I45" s="479">
        <v>46522</v>
      </c>
      <c r="J45" s="446"/>
    </row>
    <row r="46" spans="1:17" ht="15.75" customHeight="1">
      <c r="A46" s="446"/>
      <c r="B46" s="446"/>
      <c r="C46" s="446" t="s">
        <v>266</v>
      </c>
      <c r="D46" s="446"/>
      <c r="E46" s="446"/>
      <c r="F46" s="446"/>
      <c r="G46" s="446"/>
      <c r="H46" s="446"/>
      <c r="I46" s="480"/>
      <c r="J46" s="446"/>
    </row>
    <row r="47" spans="1:17" ht="15.75" customHeight="1">
      <c r="A47" s="446"/>
      <c r="B47" s="446"/>
      <c r="C47" s="481" t="s">
        <v>267</v>
      </c>
      <c r="D47" s="446"/>
      <c r="E47" s="446"/>
      <c r="F47" s="446"/>
      <c r="G47" s="446"/>
      <c r="H47" s="446"/>
      <c r="I47" s="482">
        <f>SUM(I45:I46)</f>
        <v>46522</v>
      </c>
      <c r="J47" s="446"/>
    </row>
    <row r="48" spans="1:17" ht="15.75" customHeight="1">
      <c r="A48" s="446"/>
      <c r="B48" s="446"/>
      <c r="C48" s="446"/>
      <c r="D48" s="446"/>
      <c r="E48" s="446"/>
      <c r="F48" s="446"/>
      <c r="G48" s="446"/>
      <c r="H48" s="446"/>
      <c r="I48" s="483"/>
      <c r="J48" s="446"/>
    </row>
    <row r="49" spans="1:10" ht="15.75" customHeight="1">
      <c r="A49" s="446"/>
      <c r="B49" s="446"/>
      <c r="C49" s="446" t="s">
        <v>268</v>
      </c>
      <c r="D49" s="446"/>
      <c r="E49" s="446"/>
      <c r="F49" s="446"/>
      <c r="G49" s="446"/>
      <c r="H49" s="446"/>
      <c r="I49" s="479"/>
      <c r="J49" s="446"/>
    </row>
    <row r="50" spans="1:10" ht="15.75" customHeight="1">
      <c r="A50" s="446"/>
      <c r="B50" s="446"/>
      <c r="C50" s="446" t="s">
        <v>269</v>
      </c>
      <c r="D50" s="446"/>
      <c r="E50" s="446"/>
      <c r="F50" s="446"/>
      <c r="G50" s="446"/>
      <c r="H50" s="446"/>
      <c r="I50" s="484">
        <v>4257</v>
      </c>
      <c r="J50" s="446"/>
    </row>
    <row r="51" spans="1:10" ht="15.75" customHeight="1">
      <c r="A51" s="446"/>
      <c r="B51" s="446"/>
      <c r="C51" s="481" t="s">
        <v>270</v>
      </c>
      <c r="D51" s="446"/>
      <c r="E51" s="446"/>
      <c r="F51" s="446"/>
      <c r="G51" s="446"/>
      <c r="H51" s="446"/>
      <c r="I51" s="482">
        <f>SUM(I49:I50)</f>
        <v>4257</v>
      </c>
      <c r="J51" s="446"/>
    </row>
    <row r="52" spans="1:10" ht="15.75" customHeight="1">
      <c r="A52" s="446"/>
      <c r="B52" s="446"/>
      <c r="C52" s="481"/>
      <c r="D52" s="446"/>
      <c r="E52" s="446"/>
      <c r="F52" s="446"/>
      <c r="G52" s="446"/>
      <c r="H52" s="446"/>
      <c r="I52" s="483"/>
      <c r="J52" s="446"/>
    </row>
    <row r="53" spans="1:10" ht="15.75" customHeight="1">
      <c r="A53" s="446"/>
      <c r="B53" s="446"/>
      <c r="C53" s="481" t="s">
        <v>271</v>
      </c>
      <c r="D53" s="446"/>
      <c r="E53" s="446"/>
      <c r="F53" s="446"/>
      <c r="G53" s="446"/>
      <c r="H53" s="446"/>
      <c r="I53" s="485">
        <f>I47-I51</f>
        <v>42265</v>
      </c>
      <c r="J53" s="446"/>
    </row>
    <row r="54" spans="1:10" ht="15.75" customHeight="1">
      <c r="A54" s="446"/>
      <c r="B54" s="486"/>
      <c r="C54" s="486"/>
      <c r="D54" s="486"/>
      <c r="E54" s="486"/>
      <c r="F54" s="486"/>
      <c r="G54" s="486"/>
      <c r="H54" s="486"/>
      <c r="I54" s="486"/>
      <c r="J54" s="486"/>
    </row>
    <row r="55" spans="1:10" ht="15.75" customHeight="1">
      <c r="A55" s="446"/>
      <c r="B55" s="446"/>
      <c r="C55" s="446"/>
      <c r="D55" s="446"/>
      <c r="E55" s="446"/>
      <c r="F55" s="446"/>
      <c r="G55" s="446"/>
      <c r="H55" s="446"/>
      <c r="I55" s="446"/>
      <c r="J55" s="446"/>
    </row>
    <row r="56" spans="1:10" ht="15.75" customHeight="1">
      <c r="A56" s="446"/>
      <c r="B56" s="446"/>
      <c r="C56" s="446"/>
      <c r="D56" s="446"/>
      <c r="E56" s="446"/>
      <c r="F56" s="446"/>
      <c r="G56" s="446"/>
      <c r="H56" s="446"/>
      <c r="I56" s="446"/>
      <c r="J56" s="446"/>
    </row>
    <row r="57" spans="1:10" ht="15.75" customHeight="1">
      <c r="A57" s="487"/>
      <c r="B57" s="487"/>
      <c r="C57" s="487"/>
      <c r="D57" s="487"/>
      <c r="E57" s="487"/>
      <c r="F57" s="487"/>
      <c r="G57" s="487"/>
      <c r="H57" s="487"/>
      <c r="I57" s="487"/>
      <c r="J57" s="487"/>
    </row>
    <row r="58" spans="1:10" ht="15.75" customHeight="1">
      <c r="A58" s="446"/>
      <c r="B58" s="446"/>
      <c r="C58" s="446"/>
      <c r="D58" s="446"/>
      <c r="E58" s="446"/>
      <c r="F58" s="446"/>
      <c r="G58" s="446"/>
      <c r="H58" s="446"/>
      <c r="I58" s="446"/>
      <c r="J58" s="446"/>
    </row>
    <row r="59" spans="1:10" ht="15.75" customHeight="1">
      <c r="A59" s="446"/>
      <c r="B59" s="488"/>
      <c r="C59" s="489" t="str">
        <f>C43</f>
        <v>Horton</v>
      </c>
      <c r="D59" s="450"/>
      <c r="E59" s="450"/>
      <c r="F59" s="450"/>
      <c r="G59" s="450"/>
      <c r="H59" s="451"/>
      <c r="I59" s="446"/>
      <c r="J59" s="446"/>
    </row>
    <row r="60" spans="1:10" ht="15.75" customHeight="1">
      <c r="A60" s="446"/>
      <c r="B60" s="446"/>
      <c r="C60" s="446"/>
      <c r="D60" s="446"/>
      <c r="E60" s="446"/>
      <c r="F60" s="446"/>
      <c r="G60" s="446"/>
      <c r="H60" s="446"/>
      <c r="I60" s="446"/>
      <c r="J60" s="446"/>
    </row>
    <row r="61" spans="1:10" ht="15.75" customHeight="1">
      <c r="A61" s="490" t="s">
        <v>272</v>
      </c>
      <c r="B61" s="488"/>
      <c r="C61" s="450"/>
      <c r="D61" s="450"/>
      <c r="E61" s="450"/>
      <c r="F61" s="450"/>
      <c r="G61" s="450"/>
      <c r="H61" s="451"/>
      <c r="I61" s="446"/>
      <c r="J61" s="446"/>
    </row>
    <row r="62" spans="1:10" ht="15.75" customHeight="1">
      <c r="A62" s="446"/>
      <c r="B62" s="446"/>
      <c r="C62" s="446"/>
      <c r="D62" s="446"/>
      <c r="E62" s="446"/>
      <c r="F62" s="446"/>
      <c r="G62" s="446"/>
      <c r="H62" s="446"/>
      <c r="I62" s="446"/>
      <c r="J62" s="446"/>
    </row>
    <row r="63" spans="1:10" ht="15.75" customHeight="1">
      <c r="A63" s="446"/>
      <c r="B63" s="446"/>
      <c r="C63" s="446" t="s">
        <v>273</v>
      </c>
      <c r="D63" s="446"/>
      <c r="E63" s="446"/>
      <c r="F63" s="446"/>
      <c r="G63" s="446"/>
      <c r="H63" s="446"/>
      <c r="I63" s="454">
        <f>ROUND(I53/2,2)</f>
        <v>21132.5</v>
      </c>
      <c r="J63" s="446"/>
    </row>
    <row r="64" spans="1:10" ht="15.75" customHeight="1">
      <c r="A64" s="446"/>
      <c r="B64" s="446"/>
      <c r="C64" s="446" t="s">
        <v>274</v>
      </c>
      <c r="D64" s="446"/>
      <c r="E64" s="446"/>
      <c r="F64" s="446"/>
      <c r="G64" s="446"/>
      <c r="H64" s="446"/>
      <c r="I64" s="491">
        <f>I53-I63</f>
        <v>21132.5</v>
      </c>
      <c r="J64" s="446"/>
    </row>
    <row r="65" spans="1:10" ht="15.75" customHeight="1">
      <c r="A65" s="446"/>
      <c r="B65" s="446"/>
      <c r="C65" s="446" t="s">
        <v>275</v>
      </c>
      <c r="D65" s="446"/>
      <c r="E65" s="446"/>
      <c r="F65" s="446"/>
      <c r="G65" s="446"/>
      <c r="H65" s="446"/>
      <c r="I65" s="485">
        <f>SUM(I63:I64)</f>
        <v>42265</v>
      </c>
      <c r="J65" s="446"/>
    </row>
    <row r="66" spans="1:10" ht="15.75" customHeight="1">
      <c r="A66" s="446"/>
      <c r="B66" s="446"/>
      <c r="C66" s="446" t="s">
        <v>276</v>
      </c>
      <c r="D66" s="446"/>
      <c r="E66" s="446"/>
      <c r="F66" s="446"/>
      <c r="G66" s="446"/>
      <c r="H66" s="446"/>
      <c r="I66" s="446"/>
      <c r="J66" s="446"/>
    </row>
    <row r="67" spans="1:10" ht="15.75" customHeight="1">
      <c r="A67" s="446"/>
      <c r="B67" s="446"/>
      <c r="C67" s="446"/>
      <c r="D67" s="446"/>
      <c r="E67" s="446"/>
      <c r="F67" s="446"/>
      <c r="G67" s="446"/>
      <c r="H67" s="446"/>
      <c r="I67" s="446"/>
      <c r="J67" s="446"/>
    </row>
    <row r="68" spans="1:10" ht="15.75" customHeight="1">
      <c r="A68" s="446" t="s">
        <v>277</v>
      </c>
      <c r="B68" s="446"/>
      <c r="C68" s="446"/>
      <c r="D68" s="446"/>
      <c r="E68" s="446"/>
      <c r="F68" s="446"/>
      <c r="G68" s="446"/>
      <c r="H68" s="446"/>
      <c r="I68" s="446"/>
      <c r="J68" s="446"/>
    </row>
    <row r="69" spans="1:10" ht="15.75" customHeight="1">
      <c r="A69" s="446"/>
      <c r="B69" s="446"/>
      <c r="C69" s="446"/>
      <c r="D69" s="446"/>
      <c r="E69" s="446"/>
      <c r="F69" s="446"/>
      <c r="G69" s="446"/>
      <c r="H69" s="446"/>
      <c r="I69" s="446"/>
      <c r="J69" s="446"/>
    </row>
    <row r="70" spans="1:10" ht="15.75" customHeight="1">
      <c r="A70" s="446"/>
      <c r="B70" s="446"/>
      <c r="C70" s="492"/>
      <c r="D70" s="447" t="s">
        <v>278</v>
      </c>
      <c r="E70" s="446"/>
      <c r="F70" s="471"/>
      <c r="G70" s="466"/>
      <c r="H70" s="472"/>
      <c r="I70" s="447"/>
      <c r="J70" s="446"/>
    </row>
    <row r="71" spans="1:10" ht="15.75" customHeight="1">
      <c r="A71" s="446"/>
      <c r="B71" s="446"/>
      <c r="C71" s="446"/>
      <c r="D71" s="446"/>
      <c r="E71" s="446"/>
      <c r="F71" s="446"/>
      <c r="G71" s="446"/>
      <c r="H71" s="446"/>
      <c r="I71" s="446"/>
      <c r="J71" s="446"/>
    </row>
    <row r="72" spans="1:10" ht="15.75" customHeight="1">
      <c r="A72" s="446" t="s">
        <v>279</v>
      </c>
      <c r="B72" s="446"/>
      <c r="C72" s="492"/>
      <c r="D72" s="447" t="s">
        <v>6</v>
      </c>
      <c r="E72" s="446"/>
      <c r="F72" s="471"/>
      <c r="G72" s="466"/>
      <c r="H72" s="472"/>
      <c r="I72" s="446"/>
      <c r="J72" s="446"/>
    </row>
    <row r="73" spans="1:10" ht="15.75" customHeight="1">
      <c r="A73" s="446"/>
      <c r="B73" s="446"/>
      <c r="C73" s="446"/>
      <c r="D73" s="446"/>
      <c r="E73" s="446"/>
      <c r="F73" s="446"/>
      <c r="G73" s="446"/>
      <c r="H73" s="446"/>
      <c r="I73" s="446"/>
      <c r="J73" s="446"/>
    </row>
    <row r="74" spans="1:10" ht="15.75" customHeight="1">
      <c r="A74" s="446" t="s">
        <v>280</v>
      </c>
      <c r="B74" s="446"/>
      <c r="C74" s="492"/>
      <c r="D74" s="446"/>
      <c r="E74" s="446"/>
      <c r="F74" s="446"/>
      <c r="G74" s="446"/>
      <c r="H74" s="446"/>
      <c r="I74" s="446"/>
      <c r="J74" s="446"/>
    </row>
    <row r="75" spans="1:10" ht="15.75" customHeight="1">
      <c r="A75" s="446"/>
      <c r="B75" s="446"/>
      <c r="C75" s="493" t="s">
        <v>281</v>
      </c>
      <c r="D75" s="446"/>
      <c r="E75" s="446"/>
      <c r="F75" s="446"/>
      <c r="G75" s="446"/>
      <c r="H75" s="446"/>
      <c r="I75" s="446"/>
      <c r="J75" s="446"/>
    </row>
    <row r="76" spans="1:10" ht="15.75" customHeight="1">
      <c r="A76" s="446"/>
      <c r="B76" s="486"/>
      <c r="C76" s="486"/>
      <c r="D76" s="486"/>
      <c r="E76" s="486"/>
      <c r="F76" s="486"/>
      <c r="G76" s="486"/>
      <c r="H76" s="486"/>
      <c r="I76" s="486"/>
      <c r="J76" s="486"/>
    </row>
    <row r="77" spans="1:10" ht="15.75" customHeight="1">
      <c r="A77" s="446"/>
      <c r="B77" s="446"/>
      <c r="C77" s="446"/>
      <c r="D77" s="446"/>
      <c r="E77" s="446"/>
      <c r="F77" s="446"/>
      <c r="G77" s="446"/>
      <c r="H77" s="446"/>
      <c r="I77" s="446"/>
      <c r="J77" s="446"/>
    </row>
    <row r="78" spans="1:10" ht="15.75" customHeight="1">
      <c r="A78" s="446" t="s">
        <v>282</v>
      </c>
      <c r="B78" s="446"/>
      <c r="C78" s="446"/>
      <c r="D78" s="446"/>
      <c r="E78" s="446"/>
      <c r="F78" s="446"/>
      <c r="G78" s="446"/>
      <c r="H78" s="446"/>
      <c r="I78" s="446"/>
      <c r="J78" s="446"/>
    </row>
    <row r="79" spans="1:10" ht="15.75" customHeight="1">
      <c r="A79" s="446"/>
      <c r="B79" s="446"/>
      <c r="C79" s="446"/>
      <c r="D79" s="446"/>
      <c r="E79" s="446"/>
      <c r="F79" s="446"/>
      <c r="G79" s="446"/>
      <c r="H79" s="446"/>
      <c r="I79" s="446"/>
      <c r="J79" s="446"/>
    </row>
    <row r="80" spans="1:10" ht="15.75" customHeight="1">
      <c r="A80" s="446" t="s">
        <v>283</v>
      </c>
      <c r="B80" s="446"/>
      <c r="C80" s="471"/>
      <c r="D80" s="466"/>
      <c r="E80" s="466"/>
      <c r="F80" s="466"/>
      <c r="G80" s="466"/>
      <c r="H80" s="466"/>
      <c r="I80" s="472"/>
      <c r="J80" s="446"/>
    </row>
    <row r="81" spans="1:10" ht="15.75" customHeight="1">
      <c r="A81" s="446"/>
      <c r="B81" s="446"/>
      <c r="C81" s="446"/>
      <c r="D81" s="446"/>
      <c r="E81" s="446"/>
      <c r="F81" s="446"/>
      <c r="G81" s="446"/>
      <c r="H81" s="446"/>
      <c r="I81" s="446"/>
      <c r="J81" s="446"/>
    </row>
    <row r="82" spans="1:10" ht="15.75" customHeight="1">
      <c r="A82" s="446" t="s">
        <v>284</v>
      </c>
      <c r="B82" s="446"/>
      <c r="C82" s="494"/>
      <c r="D82" s="495"/>
      <c r="E82" s="495"/>
      <c r="F82" s="495"/>
      <c r="G82" s="495"/>
      <c r="H82" s="495"/>
      <c r="I82" s="496"/>
      <c r="J82" s="446"/>
    </row>
    <row r="83" spans="1:10" ht="15.75" customHeight="1">
      <c r="A83" s="446"/>
      <c r="B83" s="446"/>
      <c r="C83" s="497"/>
      <c r="D83" s="447"/>
      <c r="E83" s="447"/>
      <c r="F83" s="447"/>
      <c r="G83" s="447"/>
      <c r="H83" s="447"/>
      <c r="I83" s="498"/>
      <c r="J83" s="446"/>
    </row>
    <row r="84" spans="1:10" ht="15.75" customHeight="1">
      <c r="A84" s="446"/>
      <c r="B84" s="446"/>
      <c r="C84" s="499"/>
      <c r="D84" s="500"/>
      <c r="E84" s="500"/>
      <c r="F84" s="500"/>
      <c r="G84" s="500"/>
      <c r="H84" s="500"/>
      <c r="I84" s="501"/>
      <c r="J84" s="446"/>
    </row>
    <row r="85" spans="1:10" ht="15.75" customHeight="1">
      <c r="A85" s="446"/>
      <c r="B85" s="446"/>
      <c r="C85" s="446"/>
      <c r="D85" s="446"/>
      <c r="E85" s="446"/>
      <c r="F85" s="446"/>
      <c r="G85" s="446"/>
      <c r="H85" s="446"/>
      <c r="I85" s="446"/>
      <c r="J85" s="446"/>
    </row>
    <row r="86" spans="1:10" ht="15.75" customHeight="1">
      <c r="A86" s="446" t="s">
        <v>285</v>
      </c>
      <c r="B86" s="446"/>
      <c r="C86" s="471"/>
      <c r="D86" s="466"/>
      <c r="E86" s="466"/>
      <c r="F86" s="466"/>
      <c r="G86" s="466"/>
      <c r="H86" s="466"/>
      <c r="I86" s="472"/>
      <c r="J86" s="446"/>
    </row>
    <row r="87" spans="1:10" ht="15.75" customHeight="1">
      <c r="A87" s="446"/>
      <c r="B87" s="446"/>
      <c r="C87" s="446"/>
      <c r="D87" s="446"/>
      <c r="E87" s="446"/>
      <c r="F87" s="446"/>
      <c r="G87" s="446"/>
      <c r="H87" s="446"/>
      <c r="I87" s="446"/>
      <c r="J87" s="446"/>
    </row>
    <row r="88" spans="1:10" ht="15.75" customHeight="1">
      <c r="A88" s="446" t="s">
        <v>286</v>
      </c>
      <c r="B88" s="446"/>
      <c r="C88" s="502"/>
      <c r="D88" s="497"/>
      <c r="E88" s="447"/>
      <c r="F88" s="447"/>
      <c r="G88" s="471" t="s">
        <v>287</v>
      </c>
      <c r="H88" s="466"/>
      <c r="I88" s="472"/>
      <c r="J88" s="446"/>
    </row>
    <row r="89" spans="1:10" ht="15.75" customHeight="1">
      <c r="A89" s="446"/>
      <c r="B89" s="446"/>
      <c r="C89" s="446"/>
      <c r="D89" s="446"/>
      <c r="E89" s="446"/>
      <c r="F89" s="446"/>
      <c r="G89" s="446"/>
      <c r="H89" s="446"/>
      <c r="I89" s="446"/>
      <c r="J89" s="446"/>
    </row>
    <row r="90" spans="1:10" ht="15.75" customHeight="1">
      <c r="A90" s="446"/>
      <c r="B90" s="446"/>
      <c r="C90" s="446"/>
      <c r="D90" s="446"/>
      <c r="E90" s="446"/>
      <c r="F90" s="446"/>
      <c r="G90" s="446"/>
      <c r="H90" s="446"/>
      <c r="I90" s="446"/>
      <c r="J90" s="446"/>
    </row>
    <row r="91" spans="1:10" ht="15.75" customHeight="1">
      <c r="A91" s="446"/>
      <c r="B91" s="446"/>
      <c r="C91" s="446"/>
      <c r="D91" s="446"/>
      <c r="E91" s="446"/>
      <c r="F91" s="446"/>
      <c r="G91" s="446"/>
      <c r="H91" s="446"/>
      <c r="I91" s="446"/>
      <c r="J91" s="446"/>
    </row>
    <row r="92" spans="1:10" ht="15.75" customHeight="1">
      <c r="A92" s="503" t="s">
        <v>288</v>
      </c>
      <c r="B92" s="503"/>
      <c r="C92" s="503"/>
      <c r="D92" s="503"/>
      <c r="E92" s="504"/>
      <c r="F92" s="504"/>
      <c r="G92" s="504"/>
      <c r="H92" s="504"/>
      <c r="I92" s="505"/>
      <c r="J92" s="505"/>
    </row>
    <row r="93" spans="1:10" ht="15.75" customHeight="1">
      <c r="A93" s="503"/>
      <c r="B93" s="503"/>
      <c r="C93" s="503" t="s">
        <v>289</v>
      </c>
      <c r="D93" s="503"/>
      <c r="E93" s="504"/>
      <c r="F93" s="504"/>
      <c r="G93" s="504"/>
      <c r="H93" s="504"/>
      <c r="I93" s="505"/>
      <c r="J93" s="505"/>
    </row>
    <row r="94" spans="1:10" ht="15.75" customHeight="1">
      <c r="A94" s="503"/>
      <c r="B94" s="503"/>
      <c r="C94" s="503" t="s">
        <v>290</v>
      </c>
      <c r="D94" s="503"/>
      <c r="E94" s="504"/>
      <c r="F94" s="504"/>
      <c r="G94" s="504"/>
      <c r="H94" s="504"/>
      <c r="I94" s="505"/>
      <c r="J94" s="505"/>
    </row>
    <row r="95" spans="1:10" ht="15.75" customHeight="1">
      <c r="A95" s="503"/>
      <c r="B95" s="503"/>
      <c r="C95" s="503"/>
      <c r="D95" s="503"/>
      <c r="E95" s="504"/>
      <c r="F95" s="504"/>
      <c r="G95" s="504"/>
      <c r="H95" s="504"/>
      <c r="I95" s="505"/>
      <c r="J95" s="505"/>
    </row>
    <row r="96" spans="1:10" ht="15.75" customHeight="1">
      <c r="A96" s="503"/>
      <c r="B96" s="503"/>
      <c r="C96" s="506" t="s">
        <v>291</v>
      </c>
      <c r="D96" s="503"/>
      <c r="E96" s="504"/>
      <c r="F96" s="504"/>
      <c r="G96" s="504"/>
      <c r="H96" s="504"/>
      <c r="I96" s="505"/>
      <c r="J96" s="505"/>
    </row>
    <row r="97" spans="1:10" ht="15.75" customHeight="1">
      <c r="A97" s="503" t="s">
        <v>292</v>
      </c>
      <c r="B97" s="503"/>
      <c r="C97" s="503"/>
      <c r="D97" s="503"/>
      <c r="E97" s="504"/>
      <c r="F97" s="504"/>
      <c r="G97" s="504"/>
      <c r="H97" s="504"/>
      <c r="I97" s="505"/>
      <c r="J97" s="505"/>
    </row>
    <row r="98" spans="1:10" ht="15.75" customHeight="1"/>
    <row r="99" spans="1:10" ht="15.75" customHeight="1"/>
    <row r="100" spans="1:10" ht="15.75" customHeight="1"/>
    <row r="101" spans="1:10" ht="15.75" customHeight="1"/>
    <row r="102" spans="1:10" ht="15.75" customHeight="1"/>
    <row r="103" spans="1:10" ht="15.75" customHeight="1"/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15.75" customHeight="1"/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G38:I38"/>
    <mergeCell ref="A42:J42"/>
    <mergeCell ref="A11:J12"/>
    <mergeCell ref="C13:G13"/>
    <mergeCell ref="A14:Q14"/>
    <mergeCell ref="A25:Q25"/>
    <mergeCell ref="G27:H27"/>
    <mergeCell ref="O27:P27"/>
    <mergeCell ref="O38:Q38"/>
  </mergeCells>
  <hyperlinks>
    <hyperlink ref="C96" r:id="rId1" xr:uid="{00000000-0004-0000-0500-000000000000}"/>
  </hyperlinks>
  <pageMargins left="0.70833333333333304" right="0.70833333333333304" top="0.74791666666666701" bottom="0.74791666666666701" header="0" footer="0"/>
  <pageSetup paperSize="9"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000"/>
  <sheetViews>
    <sheetView workbookViewId="0"/>
  </sheetViews>
  <sheetFormatPr defaultColWidth="14.453125" defaultRowHeight="15" customHeight="1"/>
  <cols>
    <col min="1" max="1" width="8.7265625" customWidth="1"/>
    <col min="2" max="2" width="13.7265625" customWidth="1"/>
    <col min="3" max="3" width="11.54296875" customWidth="1"/>
    <col min="4" max="4" width="16.1796875" customWidth="1"/>
    <col min="5" max="5" width="11.54296875" customWidth="1"/>
    <col min="6" max="11" width="8.7265625" customWidth="1"/>
    <col min="12" max="12" width="10.54296875" customWidth="1"/>
    <col min="13" max="26" width="8.7265625" customWidth="1"/>
  </cols>
  <sheetData>
    <row r="1" spans="2:8" ht="14.5">
      <c r="B1" s="507"/>
    </row>
    <row r="2" spans="2:8" ht="14.5">
      <c r="B2" s="508"/>
      <c r="C2" s="509" t="s">
        <v>293</v>
      </c>
      <c r="D2" s="509" t="s">
        <v>294</v>
      </c>
      <c r="E2" s="509" t="s">
        <v>295</v>
      </c>
    </row>
    <row r="3" spans="2:8" ht="14.5">
      <c r="B3" s="510"/>
      <c r="C3" s="511">
        <v>44896</v>
      </c>
      <c r="D3" s="511">
        <v>44986</v>
      </c>
      <c r="E3" s="512"/>
    </row>
    <row r="4" spans="2:8" ht="14.5">
      <c r="B4" s="513" t="s">
        <v>13</v>
      </c>
      <c r="C4" s="514">
        <v>42265</v>
      </c>
      <c r="D4" s="514">
        <f t="shared" ref="D4:D8" si="0">+C4</f>
        <v>42265</v>
      </c>
      <c r="E4" s="514">
        <f t="shared" ref="E4:E9" si="1">+D4-C4</f>
        <v>0</v>
      </c>
    </row>
    <row r="5" spans="2:8" ht="14.5">
      <c r="B5" s="515" t="s">
        <v>14</v>
      </c>
      <c r="C5" s="516">
        <v>0</v>
      </c>
      <c r="D5" s="516">
        <f t="shared" si="0"/>
        <v>0</v>
      </c>
      <c r="E5" s="516">
        <f t="shared" si="1"/>
        <v>0</v>
      </c>
    </row>
    <row r="6" spans="2:8" ht="14.5">
      <c r="B6" s="515" t="s">
        <v>296</v>
      </c>
      <c r="C6" s="516">
        <f>+'Apr - Jun 2022'!J10</f>
        <v>0</v>
      </c>
      <c r="D6" s="516">
        <f t="shared" si="0"/>
        <v>0</v>
      </c>
      <c r="E6" s="516">
        <f t="shared" si="1"/>
        <v>0</v>
      </c>
      <c r="F6" s="441" t="s">
        <v>297</v>
      </c>
    </row>
    <row r="7" spans="2:8" ht="14.5">
      <c r="B7" s="517" t="s">
        <v>298</v>
      </c>
      <c r="C7" s="518">
        <f>+'Oct - Dec 2022'!J50</f>
        <v>2864</v>
      </c>
      <c r="D7" s="518">
        <f t="shared" si="0"/>
        <v>2864</v>
      </c>
      <c r="E7" s="516">
        <f t="shared" si="1"/>
        <v>0</v>
      </c>
    </row>
    <row r="8" spans="2:8" ht="14.5">
      <c r="B8" s="517" t="s">
        <v>299</v>
      </c>
      <c r="C8" s="518">
        <v>600</v>
      </c>
      <c r="D8" s="518">
        <f t="shared" si="0"/>
        <v>600</v>
      </c>
      <c r="E8" s="516">
        <f t="shared" si="1"/>
        <v>0</v>
      </c>
    </row>
    <row r="9" spans="2:8" ht="28">
      <c r="B9" s="519" t="s">
        <v>300</v>
      </c>
      <c r="C9" s="520">
        <v>2598.79</v>
      </c>
      <c r="D9" s="520">
        <f>+C9+'Oct - Dec 2022'!AD50</f>
        <v>4224.47</v>
      </c>
      <c r="E9" s="520">
        <f t="shared" si="1"/>
        <v>1625.6800000000003</v>
      </c>
    </row>
    <row r="10" spans="2:8" ht="14.5">
      <c r="B10" s="521" t="s">
        <v>301</v>
      </c>
      <c r="C10" s="522">
        <f t="shared" ref="C10:E10" si="2">SUM(C4:C9)</f>
        <v>48327.79</v>
      </c>
      <c r="D10" s="522">
        <f t="shared" si="2"/>
        <v>49953.47</v>
      </c>
      <c r="E10" s="522">
        <f t="shared" si="2"/>
        <v>1625.6800000000003</v>
      </c>
    </row>
    <row r="11" spans="2:8" ht="14.5">
      <c r="B11" s="382"/>
      <c r="C11" s="523"/>
      <c r="D11" s="523"/>
    </row>
    <row r="12" spans="2:8" ht="14.5">
      <c r="B12" s="524" t="s">
        <v>18</v>
      </c>
      <c r="C12" s="516">
        <v>14011.14</v>
      </c>
      <c r="D12" s="516">
        <f>+C12+(1287.3*3)</f>
        <v>17873.04</v>
      </c>
      <c r="E12" s="516">
        <f t="shared" ref="E12:E27" si="3">+D12-C12</f>
        <v>3861.9000000000015</v>
      </c>
      <c r="G12" s="525"/>
      <c r="H12" s="507"/>
    </row>
    <row r="13" spans="2:8" ht="14.5">
      <c r="B13" s="524" t="s">
        <v>19</v>
      </c>
      <c r="C13" s="516">
        <v>993.32</v>
      </c>
      <c r="D13" s="516">
        <v>1408</v>
      </c>
      <c r="E13" s="516">
        <f t="shared" si="3"/>
        <v>414.67999999999995</v>
      </c>
      <c r="G13" s="525"/>
      <c r="H13" s="507"/>
    </row>
    <row r="14" spans="2:8" ht="14.5">
      <c r="B14" s="524" t="s">
        <v>20</v>
      </c>
      <c r="C14" s="516">
        <v>12728.38</v>
      </c>
      <c r="D14" s="516">
        <f>+C14+500+500+500</f>
        <v>14228.38</v>
      </c>
      <c r="E14" s="516">
        <f t="shared" si="3"/>
        <v>1500</v>
      </c>
      <c r="G14" s="525"/>
      <c r="H14" s="507"/>
    </row>
    <row r="15" spans="2:8" ht="26">
      <c r="B15" s="526" t="s">
        <v>302</v>
      </c>
      <c r="C15" s="516">
        <v>54</v>
      </c>
      <c r="D15" s="516">
        <f>+C15+18</f>
        <v>72</v>
      </c>
      <c r="E15" s="516">
        <f t="shared" si="3"/>
        <v>18</v>
      </c>
      <c r="G15" s="525"/>
      <c r="H15" s="507"/>
    </row>
    <row r="16" spans="2:8" ht="14.5">
      <c r="B16" s="526" t="s">
        <v>303</v>
      </c>
      <c r="C16" s="516">
        <v>99.64</v>
      </c>
      <c r="D16" s="516">
        <f t="shared" ref="D16:D21" si="4">+C16</f>
        <v>99.64</v>
      </c>
      <c r="E16" s="516">
        <f t="shared" si="3"/>
        <v>0</v>
      </c>
      <c r="H16" s="507"/>
    </row>
    <row r="17" spans="2:12" ht="14.5">
      <c r="B17" s="524" t="s">
        <v>24</v>
      </c>
      <c r="C17" s="516">
        <v>1473.22</v>
      </c>
      <c r="D17" s="516">
        <f t="shared" si="4"/>
        <v>1473.22</v>
      </c>
      <c r="E17" s="516">
        <f t="shared" si="3"/>
        <v>0</v>
      </c>
      <c r="G17" s="525"/>
      <c r="H17" s="507"/>
    </row>
    <row r="18" spans="2:12" ht="14.5">
      <c r="B18" s="524" t="s">
        <v>304</v>
      </c>
      <c r="C18" s="516">
        <v>240.99</v>
      </c>
      <c r="D18" s="516">
        <f t="shared" si="4"/>
        <v>240.99</v>
      </c>
      <c r="E18" s="516">
        <f t="shared" si="3"/>
        <v>0</v>
      </c>
      <c r="G18" s="525"/>
      <c r="H18" s="507"/>
    </row>
    <row r="19" spans="2:12" ht="14.5">
      <c r="B19" s="524" t="s">
        <v>23</v>
      </c>
      <c r="C19" s="516">
        <v>470</v>
      </c>
      <c r="D19" s="516">
        <f t="shared" si="4"/>
        <v>470</v>
      </c>
      <c r="E19" s="516">
        <f t="shared" si="3"/>
        <v>0</v>
      </c>
      <c r="G19" s="525"/>
      <c r="H19" s="507"/>
    </row>
    <row r="20" spans="2:12" ht="14.5">
      <c r="B20" s="524" t="s">
        <v>305</v>
      </c>
      <c r="C20" s="516">
        <v>6108</v>
      </c>
      <c r="D20" s="516">
        <f t="shared" si="4"/>
        <v>6108</v>
      </c>
      <c r="E20" s="516">
        <f t="shared" si="3"/>
        <v>0</v>
      </c>
      <c r="G20" s="525"/>
      <c r="H20" s="507"/>
    </row>
    <row r="21" spans="2:12" ht="15.75" customHeight="1">
      <c r="B21" s="526" t="s">
        <v>306</v>
      </c>
      <c r="C21" s="516">
        <v>601</v>
      </c>
      <c r="D21" s="516">
        <f t="shared" si="4"/>
        <v>601</v>
      </c>
      <c r="E21" s="516">
        <f t="shared" si="3"/>
        <v>0</v>
      </c>
      <c r="G21" s="525"/>
      <c r="H21" s="507"/>
    </row>
    <row r="22" spans="2:12" ht="15.75" customHeight="1">
      <c r="B22" s="524" t="s">
        <v>28</v>
      </c>
      <c r="C22" s="516">
        <v>0</v>
      </c>
      <c r="D22" s="516">
        <f t="shared" ref="D22:D24" si="5">+C22*1.33</f>
        <v>0</v>
      </c>
      <c r="E22" s="516">
        <f t="shared" si="3"/>
        <v>0</v>
      </c>
      <c r="G22" s="525"/>
      <c r="H22" s="507"/>
    </row>
    <row r="23" spans="2:12" ht="15.75" customHeight="1">
      <c r="B23" s="527" t="s">
        <v>31</v>
      </c>
      <c r="C23" s="516">
        <v>0</v>
      </c>
      <c r="D23" s="516">
        <f t="shared" si="5"/>
        <v>0</v>
      </c>
      <c r="E23" s="516">
        <f t="shared" si="3"/>
        <v>0</v>
      </c>
      <c r="G23" s="525"/>
      <c r="H23" s="507"/>
    </row>
    <row r="24" spans="2:12" ht="15.75" customHeight="1">
      <c r="B24" s="524" t="s">
        <v>28</v>
      </c>
      <c r="C24" s="516">
        <v>0</v>
      </c>
      <c r="D24" s="516">
        <f t="shared" si="5"/>
        <v>0</v>
      </c>
      <c r="E24" s="516">
        <f t="shared" si="3"/>
        <v>0</v>
      </c>
      <c r="G24" s="525"/>
      <c r="H24" s="507"/>
      <c r="K24" s="523"/>
    </row>
    <row r="25" spans="2:12" ht="15.75" customHeight="1">
      <c r="B25" s="524" t="s">
        <v>33</v>
      </c>
      <c r="C25" s="516">
        <v>3070.3399999999997</v>
      </c>
      <c r="D25" s="516">
        <f>+C25+1440+400</f>
        <v>4910.34</v>
      </c>
      <c r="E25" s="516">
        <f t="shared" si="3"/>
        <v>1840.0000000000005</v>
      </c>
      <c r="G25" s="525"/>
      <c r="H25" s="507"/>
    </row>
    <row r="26" spans="2:12" ht="15.75" customHeight="1">
      <c r="B26" s="524" t="s">
        <v>34</v>
      </c>
      <c r="C26" s="516">
        <v>0</v>
      </c>
      <c r="D26" s="516">
        <f>+C26*1.33</f>
        <v>0</v>
      </c>
      <c r="E26" s="516">
        <f t="shared" si="3"/>
        <v>0</v>
      </c>
    </row>
    <row r="27" spans="2:12" ht="15.75" customHeight="1">
      <c r="B27" s="517" t="s">
        <v>35</v>
      </c>
      <c r="C27" s="518">
        <v>3213.6199999999994</v>
      </c>
      <c r="D27" s="518">
        <f>+C27+(+E25+E14)*1.2-(+E25+E14)</f>
        <v>3881.6199999999994</v>
      </c>
      <c r="E27" s="518">
        <f t="shared" si="3"/>
        <v>668</v>
      </c>
      <c r="F27" s="441" t="s">
        <v>307</v>
      </c>
    </row>
    <row r="28" spans="2:12" ht="15.75" customHeight="1">
      <c r="B28" s="528" t="s">
        <v>308</v>
      </c>
      <c r="C28" s="529">
        <f t="shared" ref="C28:E28" si="6">SUM(C12:C27)</f>
        <v>43063.65</v>
      </c>
      <c r="D28" s="529">
        <f t="shared" si="6"/>
        <v>51366.23</v>
      </c>
      <c r="E28" s="529">
        <f t="shared" si="6"/>
        <v>8302.5800000000017</v>
      </c>
      <c r="I28" s="523"/>
      <c r="L28" s="523"/>
    </row>
    <row r="29" spans="2:12" ht="15.75" customHeight="1">
      <c r="B29" s="507"/>
    </row>
    <row r="30" spans="2:12" ht="15.75" customHeight="1">
      <c r="B30" s="530" t="s">
        <v>295</v>
      </c>
      <c r="C30" s="508"/>
      <c r="D30" s="508"/>
      <c r="E30" s="531" t="s">
        <v>309</v>
      </c>
    </row>
    <row r="31" spans="2:12" ht="15.75" customHeight="1">
      <c r="B31" s="530" t="s">
        <v>310</v>
      </c>
      <c r="C31" s="532"/>
      <c r="D31" s="533"/>
      <c r="E31" s="534">
        <f>+'Oct - Dec 2022'!L55</f>
        <v>44242.74</v>
      </c>
    </row>
    <row r="32" spans="2:12" ht="15.75" customHeight="1">
      <c r="B32" s="530" t="s">
        <v>311</v>
      </c>
      <c r="C32" s="516"/>
      <c r="D32" s="533"/>
      <c r="E32" s="534">
        <f>+E10-E28</f>
        <v>-6676.9000000000015</v>
      </c>
    </row>
    <row r="33" spans="2:5" ht="15.75" customHeight="1">
      <c r="B33" s="530" t="s">
        <v>312</v>
      </c>
      <c r="C33" s="516"/>
      <c r="D33" s="533"/>
      <c r="E33" s="534">
        <f>+E31+E32</f>
        <v>37565.839999999997</v>
      </c>
    </row>
    <row r="34" spans="2:5" ht="15.75" customHeight="1">
      <c r="B34" s="507"/>
    </row>
    <row r="35" spans="2:5" ht="15.75" customHeight="1">
      <c r="B35" s="507"/>
    </row>
    <row r="36" spans="2:5" ht="15.75" customHeight="1">
      <c r="B36" s="507"/>
    </row>
    <row r="37" spans="2:5" ht="15.75" customHeight="1">
      <c r="B37" s="507"/>
    </row>
    <row r="38" spans="2:5" ht="15.75" customHeight="1">
      <c r="B38" s="507"/>
    </row>
    <row r="39" spans="2:5" ht="15.75" customHeight="1">
      <c r="B39" s="507"/>
    </row>
    <row r="40" spans="2:5" ht="15.75" customHeight="1">
      <c r="B40" s="507"/>
    </row>
    <row r="41" spans="2:5" ht="15.75" customHeight="1">
      <c r="B41" s="507"/>
    </row>
    <row r="42" spans="2:5" ht="15.75" customHeight="1">
      <c r="B42" s="507"/>
    </row>
    <row r="43" spans="2:5" ht="15.75" customHeight="1">
      <c r="B43" s="507"/>
    </row>
    <row r="44" spans="2:5" ht="15.75" customHeight="1">
      <c r="B44" s="507"/>
    </row>
    <row r="45" spans="2:5" ht="15.75" customHeight="1">
      <c r="B45" s="507"/>
    </row>
    <row r="46" spans="2:5" ht="15.75" customHeight="1">
      <c r="B46" s="507"/>
    </row>
    <row r="47" spans="2:5" ht="15.75" customHeight="1">
      <c r="B47" s="507"/>
    </row>
    <row r="48" spans="2:5" ht="15.75" customHeight="1">
      <c r="B48" s="507"/>
    </row>
    <row r="49" spans="2:2" ht="15.75" customHeight="1">
      <c r="B49" s="507"/>
    </row>
    <row r="50" spans="2:2" ht="15.75" customHeight="1">
      <c r="B50" s="507"/>
    </row>
    <row r="51" spans="2:2" ht="15.75" customHeight="1">
      <c r="B51" s="507"/>
    </row>
    <row r="52" spans="2:2" ht="15.75" customHeight="1">
      <c r="B52" s="507"/>
    </row>
    <row r="53" spans="2:2" ht="15.75" customHeight="1">
      <c r="B53" s="507"/>
    </row>
    <row r="54" spans="2:2" ht="15.75" customHeight="1">
      <c r="B54" s="507"/>
    </row>
    <row r="55" spans="2:2" ht="15.75" customHeight="1">
      <c r="B55" s="507"/>
    </row>
    <row r="56" spans="2:2" ht="15.75" customHeight="1">
      <c r="B56" s="507"/>
    </row>
    <row r="57" spans="2:2" ht="15.75" customHeight="1">
      <c r="B57" s="507"/>
    </row>
    <row r="58" spans="2:2" ht="15.75" customHeight="1">
      <c r="B58" s="507"/>
    </row>
    <row r="59" spans="2:2" ht="15.75" customHeight="1">
      <c r="B59" s="507"/>
    </row>
    <row r="60" spans="2:2" ht="15.75" customHeight="1">
      <c r="B60" s="507"/>
    </row>
    <row r="61" spans="2:2" ht="15.75" customHeight="1">
      <c r="B61" s="507"/>
    </row>
    <row r="62" spans="2:2" ht="15.75" customHeight="1">
      <c r="B62" s="507"/>
    </row>
    <row r="63" spans="2:2" ht="15.75" customHeight="1">
      <c r="B63" s="507"/>
    </row>
    <row r="64" spans="2:2" ht="15.75" customHeight="1">
      <c r="B64" s="507"/>
    </row>
    <row r="65" spans="2:2" ht="15.75" customHeight="1">
      <c r="B65" s="507"/>
    </row>
    <row r="66" spans="2:2" ht="15.75" customHeight="1">
      <c r="B66" s="507"/>
    </row>
    <row r="67" spans="2:2" ht="15.75" customHeight="1">
      <c r="B67" s="507"/>
    </row>
    <row r="68" spans="2:2" ht="15.75" customHeight="1">
      <c r="B68" s="507"/>
    </row>
    <row r="69" spans="2:2" ht="15.75" customHeight="1">
      <c r="B69" s="507"/>
    </row>
    <row r="70" spans="2:2" ht="15.75" customHeight="1">
      <c r="B70" s="507"/>
    </row>
    <row r="71" spans="2:2" ht="15.75" customHeight="1">
      <c r="B71" s="507"/>
    </row>
    <row r="72" spans="2:2" ht="15.75" customHeight="1">
      <c r="B72" s="507"/>
    </row>
    <row r="73" spans="2:2" ht="15.75" customHeight="1">
      <c r="B73" s="507"/>
    </row>
    <row r="74" spans="2:2" ht="15.75" customHeight="1">
      <c r="B74" s="507"/>
    </row>
    <row r="75" spans="2:2" ht="15.75" customHeight="1">
      <c r="B75" s="507"/>
    </row>
    <row r="76" spans="2:2" ht="15.75" customHeight="1">
      <c r="B76" s="507"/>
    </row>
    <row r="77" spans="2:2" ht="15.75" customHeight="1">
      <c r="B77" s="507"/>
    </row>
    <row r="78" spans="2:2" ht="15.75" customHeight="1">
      <c r="B78" s="507"/>
    </row>
    <row r="79" spans="2:2" ht="15.75" customHeight="1">
      <c r="B79" s="507"/>
    </row>
    <row r="80" spans="2:2" ht="15.75" customHeight="1">
      <c r="B80" s="507"/>
    </row>
    <row r="81" spans="2:2" ht="15.75" customHeight="1">
      <c r="B81" s="507"/>
    </row>
    <row r="82" spans="2:2" ht="15.75" customHeight="1">
      <c r="B82" s="507"/>
    </row>
    <row r="83" spans="2:2" ht="15.75" customHeight="1">
      <c r="B83" s="507"/>
    </row>
    <row r="84" spans="2:2" ht="15.75" customHeight="1">
      <c r="B84" s="507"/>
    </row>
    <row r="85" spans="2:2" ht="15.75" customHeight="1">
      <c r="B85" s="507"/>
    </row>
    <row r="86" spans="2:2" ht="15.75" customHeight="1">
      <c r="B86" s="507"/>
    </row>
    <row r="87" spans="2:2" ht="15.75" customHeight="1">
      <c r="B87" s="507"/>
    </row>
    <row r="88" spans="2:2" ht="15.75" customHeight="1">
      <c r="B88" s="507"/>
    </row>
    <row r="89" spans="2:2" ht="15.75" customHeight="1">
      <c r="B89" s="507"/>
    </row>
    <row r="90" spans="2:2" ht="15.75" customHeight="1">
      <c r="B90" s="507"/>
    </row>
    <row r="91" spans="2:2" ht="15.75" customHeight="1">
      <c r="B91" s="507"/>
    </row>
    <row r="92" spans="2:2" ht="15.75" customHeight="1">
      <c r="B92" s="507"/>
    </row>
    <row r="93" spans="2:2" ht="15.75" customHeight="1">
      <c r="B93" s="507"/>
    </row>
    <row r="94" spans="2:2" ht="15.75" customHeight="1">
      <c r="B94" s="507"/>
    </row>
    <row r="95" spans="2:2" ht="15.75" customHeight="1">
      <c r="B95" s="507"/>
    </row>
    <row r="96" spans="2:2" ht="15.75" customHeight="1">
      <c r="B96" s="507"/>
    </row>
    <row r="97" spans="2:2" ht="15.75" customHeight="1">
      <c r="B97" s="507"/>
    </row>
    <row r="98" spans="2:2" ht="15.75" customHeight="1">
      <c r="B98" s="507"/>
    </row>
    <row r="99" spans="2:2" ht="15.75" customHeight="1">
      <c r="B99" s="507"/>
    </row>
    <row r="100" spans="2:2" ht="15.75" customHeight="1">
      <c r="B100" s="507"/>
    </row>
    <row r="101" spans="2:2" ht="15.75" customHeight="1">
      <c r="B101" s="507"/>
    </row>
    <row r="102" spans="2:2" ht="15.75" customHeight="1">
      <c r="B102" s="507"/>
    </row>
    <row r="103" spans="2:2" ht="15.75" customHeight="1">
      <c r="B103" s="507"/>
    </row>
    <row r="104" spans="2:2" ht="15.75" customHeight="1">
      <c r="B104" s="507"/>
    </row>
    <row r="105" spans="2:2" ht="15.75" customHeight="1">
      <c r="B105" s="507"/>
    </row>
    <row r="106" spans="2:2" ht="15.75" customHeight="1">
      <c r="B106" s="507"/>
    </row>
    <row r="107" spans="2:2" ht="15.75" customHeight="1">
      <c r="B107" s="507"/>
    </row>
    <row r="108" spans="2:2" ht="15.75" customHeight="1">
      <c r="B108" s="507"/>
    </row>
    <row r="109" spans="2:2" ht="15.75" customHeight="1">
      <c r="B109" s="507"/>
    </row>
    <row r="110" spans="2:2" ht="15.75" customHeight="1">
      <c r="B110" s="507"/>
    </row>
    <row r="111" spans="2:2" ht="15.75" customHeight="1">
      <c r="B111" s="507"/>
    </row>
    <row r="112" spans="2:2" ht="15.75" customHeight="1">
      <c r="B112" s="507"/>
    </row>
    <row r="113" spans="2:2" ht="15.75" customHeight="1">
      <c r="B113" s="507"/>
    </row>
    <row r="114" spans="2:2" ht="15.75" customHeight="1">
      <c r="B114" s="507"/>
    </row>
    <row r="115" spans="2:2" ht="15.75" customHeight="1">
      <c r="B115" s="507"/>
    </row>
    <row r="116" spans="2:2" ht="15.75" customHeight="1">
      <c r="B116" s="507"/>
    </row>
    <row r="117" spans="2:2" ht="15.75" customHeight="1">
      <c r="B117" s="507"/>
    </row>
    <row r="118" spans="2:2" ht="15.75" customHeight="1">
      <c r="B118" s="507"/>
    </row>
    <row r="119" spans="2:2" ht="15.75" customHeight="1">
      <c r="B119" s="507"/>
    </row>
    <row r="120" spans="2:2" ht="15.75" customHeight="1">
      <c r="B120" s="507"/>
    </row>
    <row r="121" spans="2:2" ht="15.75" customHeight="1">
      <c r="B121" s="507"/>
    </row>
    <row r="122" spans="2:2" ht="15.75" customHeight="1">
      <c r="B122" s="507"/>
    </row>
    <row r="123" spans="2:2" ht="15.75" customHeight="1">
      <c r="B123" s="507"/>
    </row>
    <row r="124" spans="2:2" ht="15.75" customHeight="1">
      <c r="B124" s="507"/>
    </row>
    <row r="125" spans="2:2" ht="15.75" customHeight="1">
      <c r="B125" s="507"/>
    </row>
    <row r="126" spans="2:2" ht="15.75" customHeight="1">
      <c r="B126" s="507"/>
    </row>
    <row r="127" spans="2:2" ht="15.75" customHeight="1">
      <c r="B127" s="507"/>
    </row>
    <row r="128" spans="2:2" ht="15.75" customHeight="1">
      <c r="B128" s="507"/>
    </row>
    <row r="129" spans="2:2" ht="15.75" customHeight="1">
      <c r="B129" s="507"/>
    </row>
    <row r="130" spans="2:2" ht="15.75" customHeight="1">
      <c r="B130" s="507"/>
    </row>
    <row r="131" spans="2:2" ht="15.75" customHeight="1">
      <c r="B131" s="507"/>
    </row>
    <row r="132" spans="2:2" ht="15.75" customHeight="1">
      <c r="B132" s="507"/>
    </row>
    <row r="133" spans="2:2" ht="15.75" customHeight="1">
      <c r="B133" s="507"/>
    </row>
    <row r="134" spans="2:2" ht="15.75" customHeight="1">
      <c r="B134" s="507"/>
    </row>
    <row r="135" spans="2:2" ht="15.75" customHeight="1">
      <c r="B135" s="507"/>
    </row>
    <row r="136" spans="2:2" ht="15.75" customHeight="1">
      <c r="B136" s="507"/>
    </row>
    <row r="137" spans="2:2" ht="15.75" customHeight="1">
      <c r="B137" s="507"/>
    </row>
    <row r="138" spans="2:2" ht="15.75" customHeight="1">
      <c r="B138" s="507"/>
    </row>
    <row r="139" spans="2:2" ht="15.75" customHeight="1">
      <c r="B139" s="507"/>
    </row>
    <row r="140" spans="2:2" ht="15.75" customHeight="1">
      <c r="B140" s="507"/>
    </row>
    <row r="141" spans="2:2" ht="15.75" customHeight="1">
      <c r="B141" s="507"/>
    </row>
    <row r="142" spans="2:2" ht="15.75" customHeight="1">
      <c r="B142" s="507"/>
    </row>
    <row r="143" spans="2:2" ht="15.75" customHeight="1">
      <c r="B143" s="507"/>
    </row>
    <row r="144" spans="2:2" ht="15.75" customHeight="1">
      <c r="B144" s="507"/>
    </row>
    <row r="145" spans="2:2" ht="15.75" customHeight="1">
      <c r="B145" s="507"/>
    </row>
    <row r="146" spans="2:2" ht="15.75" customHeight="1">
      <c r="B146" s="507"/>
    </row>
    <row r="147" spans="2:2" ht="15.75" customHeight="1">
      <c r="B147" s="507"/>
    </row>
    <row r="148" spans="2:2" ht="15.75" customHeight="1">
      <c r="B148" s="507"/>
    </row>
    <row r="149" spans="2:2" ht="15.75" customHeight="1">
      <c r="B149" s="507"/>
    </row>
    <row r="150" spans="2:2" ht="15.75" customHeight="1">
      <c r="B150" s="507"/>
    </row>
    <row r="151" spans="2:2" ht="15.75" customHeight="1">
      <c r="B151" s="507"/>
    </row>
    <row r="152" spans="2:2" ht="15.75" customHeight="1">
      <c r="B152" s="507"/>
    </row>
    <row r="153" spans="2:2" ht="15.75" customHeight="1">
      <c r="B153" s="507"/>
    </row>
    <row r="154" spans="2:2" ht="15.75" customHeight="1">
      <c r="B154" s="507"/>
    </row>
    <row r="155" spans="2:2" ht="15.75" customHeight="1">
      <c r="B155" s="507"/>
    </row>
    <row r="156" spans="2:2" ht="15.75" customHeight="1">
      <c r="B156" s="507"/>
    </row>
    <row r="157" spans="2:2" ht="15.75" customHeight="1">
      <c r="B157" s="507"/>
    </row>
    <row r="158" spans="2:2" ht="15.75" customHeight="1">
      <c r="B158" s="507"/>
    </row>
    <row r="159" spans="2:2" ht="15.75" customHeight="1">
      <c r="B159" s="507"/>
    </row>
    <row r="160" spans="2:2" ht="15.75" customHeight="1">
      <c r="B160" s="507"/>
    </row>
    <row r="161" spans="2:2" ht="15.75" customHeight="1">
      <c r="B161" s="507"/>
    </row>
    <row r="162" spans="2:2" ht="15.75" customHeight="1">
      <c r="B162" s="507"/>
    </row>
    <row r="163" spans="2:2" ht="15.75" customHeight="1">
      <c r="B163" s="507"/>
    </row>
    <row r="164" spans="2:2" ht="15.75" customHeight="1">
      <c r="B164" s="507"/>
    </row>
    <row r="165" spans="2:2" ht="15.75" customHeight="1">
      <c r="B165" s="507"/>
    </row>
    <row r="166" spans="2:2" ht="15.75" customHeight="1">
      <c r="B166" s="507"/>
    </row>
    <row r="167" spans="2:2" ht="15.75" customHeight="1">
      <c r="B167" s="507"/>
    </row>
    <row r="168" spans="2:2" ht="15.75" customHeight="1">
      <c r="B168" s="507"/>
    </row>
    <row r="169" spans="2:2" ht="15.75" customHeight="1">
      <c r="B169" s="507"/>
    </row>
    <row r="170" spans="2:2" ht="15.75" customHeight="1">
      <c r="B170" s="507"/>
    </row>
    <row r="171" spans="2:2" ht="15.75" customHeight="1">
      <c r="B171" s="507"/>
    </row>
    <row r="172" spans="2:2" ht="15.75" customHeight="1">
      <c r="B172" s="507"/>
    </row>
    <row r="173" spans="2:2" ht="15.75" customHeight="1">
      <c r="B173" s="507"/>
    </row>
    <row r="174" spans="2:2" ht="15.75" customHeight="1">
      <c r="B174" s="507"/>
    </row>
    <row r="175" spans="2:2" ht="15.75" customHeight="1">
      <c r="B175" s="507"/>
    </row>
    <row r="176" spans="2:2" ht="15.75" customHeight="1">
      <c r="B176" s="507"/>
    </row>
    <row r="177" spans="2:2" ht="15.75" customHeight="1">
      <c r="B177" s="507"/>
    </row>
    <row r="178" spans="2:2" ht="15.75" customHeight="1">
      <c r="B178" s="507"/>
    </row>
    <row r="179" spans="2:2" ht="15.75" customHeight="1">
      <c r="B179" s="507"/>
    </row>
    <row r="180" spans="2:2" ht="15.75" customHeight="1">
      <c r="B180" s="507"/>
    </row>
    <row r="181" spans="2:2" ht="15.75" customHeight="1">
      <c r="B181" s="507"/>
    </row>
    <row r="182" spans="2:2" ht="15.75" customHeight="1">
      <c r="B182" s="507"/>
    </row>
    <row r="183" spans="2:2" ht="15.75" customHeight="1">
      <c r="B183" s="507"/>
    </row>
    <row r="184" spans="2:2" ht="15.75" customHeight="1">
      <c r="B184" s="507"/>
    </row>
    <row r="185" spans="2:2" ht="15.75" customHeight="1">
      <c r="B185" s="507"/>
    </row>
    <row r="186" spans="2:2" ht="15.75" customHeight="1">
      <c r="B186" s="507"/>
    </row>
    <row r="187" spans="2:2" ht="15.75" customHeight="1">
      <c r="B187" s="507"/>
    </row>
    <row r="188" spans="2:2" ht="15.75" customHeight="1">
      <c r="B188" s="507"/>
    </row>
    <row r="189" spans="2:2" ht="15.75" customHeight="1">
      <c r="B189" s="507"/>
    </row>
    <row r="190" spans="2:2" ht="15.75" customHeight="1">
      <c r="B190" s="507"/>
    </row>
    <row r="191" spans="2:2" ht="15.75" customHeight="1">
      <c r="B191" s="507"/>
    </row>
    <row r="192" spans="2:2" ht="15.75" customHeight="1">
      <c r="B192" s="507"/>
    </row>
    <row r="193" spans="2:2" ht="15.75" customHeight="1">
      <c r="B193" s="507"/>
    </row>
    <row r="194" spans="2:2" ht="15.75" customHeight="1">
      <c r="B194" s="507"/>
    </row>
    <row r="195" spans="2:2" ht="15.75" customHeight="1">
      <c r="B195" s="507"/>
    </row>
    <row r="196" spans="2:2" ht="15.75" customHeight="1">
      <c r="B196" s="507"/>
    </row>
    <row r="197" spans="2:2" ht="15.75" customHeight="1">
      <c r="B197" s="507"/>
    </row>
    <row r="198" spans="2:2" ht="15.75" customHeight="1">
      <c r="B198" s="507"/>
    </row>
    <row r="199" spans="2:2" ht="15.75" customHeight="1">
      <c r="B199" s="507"/>
    </row>
    <row r="200" spans="2:2" ht="15.75" customHeight="1">
      <c r="B200" s="507"/>
    </row>
    <row r="201" spans="2:2" ht="15.75" customHeight="1">
      <c r="B201" s="507"/>
    </row>
    <row r="202" spans="2:2" ht="15.75" customHeight="1">
      <c r="B202" s="507"/>
    </row>
    <row r="203" spans="2:2" ht="15.75" customHeight="1">
      <c r="B203" s="507"/>
    </row>
    <row r="204" spans="2:2" ht="15.75" customHeight="1">
      <c r="B204" s="507"/>
    </row>
    <row r="205" spans="2:2" ht="15.75" customHeight="1">
      <c r="B205" s="507"/>
    </row>
    <row r="206" spans="2:2" ht="15.75" customHeight="1">
      <c r="B206" s="507"/>
    </row>
    <row r="207" spans="2:2" ht="15.75" customHeight="1">
      <c r="B207" s="507"/>
    </row>
    <row r="208" spans="2:2" ht="15.75" customHeight="1">
      <c r="B208" s="507"/>
    </row>
    <row r="209" spans="2:2" ht="15.75" customHeight="1">
      <c r="B209" s="507"/>
    </row>
    <row r="210" spans="2:2" ht="15.75" customHeight="1">
      <c r="B210" s="507"/>
    </row>
    <row r="211" spans="2:2" ht="15.75" customHeight="1">
      <c r="B211" s="507"/>
    </row>
    <row r="212" spans="2:2" ht="15.75" customHeight="1">
      <c r="B212" s="507"/>
    </row>
    <row r="213" spans="2:2" ht="15.75" customHeight="1">
      <c r="B213" s="507"/>
    </row>
    <row r="214" spans="2:2" ht="15.75" customHeight="1">
      <c r="B214" s="507"/>
    </row>
    <row r="215" spans="2:2" ht="15.75" customHeight="1">
      <c r="B215" s="507"/>
    </row>
    <row r="216" spans="2:2" ht="15.75" customHeight="1">
      <c r="B216" s="507"/>
    </row>
    <row r="217" spans="2:2" ht="15.75" customHeight="1">
      <c r="B217" s="507"/>
    </row>
    <row r="218" spans="2:2" ht="15.75" customHeight="1">
      <c r="B218" s="507"/>
    </row>
    <row r="219" spans="2:2" ht="15.75" customHeight="1">
      <c r="B219" s="507"/>
    </row>
    <row r="220" spans="2:2" ht="15.75" customHeight="1">
      <c r="B220" s="507"/>
    </row>
    <row r="221" spans="2:2" ht="15.75" customHeight="1">
      <c r="B221" s="507"/>
    </row>
    <row r="222" spans="2:2" ht="15.75" customHeight="1">
      <c r="B222" s="507"/>
    </row>
    <row r="223" spans="2:2" ht="15.75" customHeight="1">
      <c r="B223" s="507"/>
    </row>
    <row r="224" spans="2:2" ht="15.75" customHeight="1">
      <c r="B224" s="507"/>
    </row>
    <row r="225" spans="2:2" ht="15.75" customHeight="1">
      <c r="B225" s="507"/>
    </row>
    <row r="226" spans="2:2" ht="15.75" customHeight="1">
      <c r="B226" s="507"/>
    </row>
    <row r="227" spans="2:2" ht="15.75" customHeight="1">
      <c r="B227" s="507"/>
    </row>
    <row r="228" spans="2:2" ht="15.75" customHeight="1">
      <c r="B228" s="507"/>
    </row>
    <row r="229" spans="2:2" ht="15.75" customHeight="1">
      <c r="B229" s="507"/>
    </row>
    <row r="230" spans="2:2" ht="15.75" customHeight="1">
      <c r="B230" s="507"/>
    </row>
    <row r="231" spans="2:2" ht="15.75" customHeight="1">
      <c r="B231" s="507"/>
    </row>
    <row r="232" spans="2:2" ht="15.75" customHeight="1">
      <c r="B232" s="507"/>
    </row>
    <row r="233" spans="2:2" ht="15.75" customHeight="1">
      <c r="B233" s="507"/>
    </row>
    <row r="234" spans="2:2" ht="15.75" customHeight="1">
      <c r="B234" s="507"/>
    </row>
    <row r="235" spans="2:2" ht="15.75" customHeight="1">
      <c r="B235" s="507"/>
    </row>
    <row r="236" spans="2:2" ht="15.75" customHeight="1">
      <c r="B236" s="507"/>
    </row>
    <row r="237" spans="2:2" ht="15.75" customHeight="1">
      <c r="B237" s="507"/>
    </row>
    <row r="238" spans="2:2" ht="15.75" customHeight="1">
      <c r="B238" s="507"/>
    </row>
    <row r="239" spans="2:2" ht="15.75" customHeight="1">
      <c r="B239" s="507"/>
    </row>
    <row r="240" spans="2:2" ht="15.75" customHeight="1">
      <c r="B240" s="507"/>
    </row>
    <row r="241" spans="2:2" ht="15.75" customHeight="1">
      <c r="B241" s="507"/>
    </row>
    <row r="242" spans="2:2" ht="15.75" customHeight="1">
      <c r="B242" s="507"/>
    </row>
    <row r="243" spans="2:2" ht="15.75" customHeight="1">
      <c r="B243" s="507"/>
    </row>
    <row r="244" spans="2:2" ht="15.75" customHeight="1">
      <c r="B244" s="507"/>
    </row>
    <row r="245" spans="2:2" ht="15.75" customHeight="1">
      <c r="B245" s="507"/>
    </row>
    <row r="246" spans="2:2" ht="15.75" customHeight="1">
      <c r="B246" s="507"/>
    </row>
    <row r="247" spans="2:2" ht="15.75" customHeight="1">
      <c r="B247" s="507"/>
    </row>
    <row r="248" spans="2:2" ht="15.75" customHeight="1">
      <c r="B248" s="507"/>
    </row>
    <row r="249" spans="2:2" ht="15.75" customHeight="1">
      <c r="B249" s="507"/>
    </row>
    <row r="250" spans="2:2" ht="15.75" customHeight="1">
      <c r="B250" s="507"/>
    </row>
    <row r="251" spans="2:2" ht="15.75" customHeight="1">
      <c r="B251" s="507"/>
    </row>
    <row r="252" spans="2:2" ht="15.75" customHeight="1">
      <c r="B252" s="507"/>
    </row>
    <row r="253" spans="2:2" ht="15.75" customHeight="1">
      <c r="B253" s="507"/>
    </row>
    <row r="254" spans="2:2" ht="15.75" customHeight="1">
      <c r="B254" s="507"/>
    </row>
    <row r="255" spans="2:2" ht="15.75" customHeight="1">
      <c r="B255" s="507"/>
    </row>
    <row r="256" spans="2:2" ht="15.75" customHeight="1">
      <c r="B256" s="507"/>
    </row>
    <row r="257" spans="2:2" ht="15.75" customHeight="1">
      <c r="B257" s="507"/>
    </row>
    <row r="258" spans="2:2" ht="15.75" customHeight="1">
      <c r="B258" s="507"/>
    </row>
    <row r="259" spans="2:2" ht="15.75" customHeight="1">
      <c r="B259" s="507"/>
    </row>
    <row r="260" spans="2:2" ht="15.75" customHeight="1">
      <c r="B260" s="507"/>
    </row>
    <row r="261" spans="2:2" ht="15.75" customHeight="1">
      <c r="B261" s="507"/>
    </row>
    <row r="262" spans="2:2" ht="15.75" customHeight="1">
      <c r="B262" s="507"/>
    </row>
    <row r="263" spans="2:2" ht="15.75" customHeight="1">
      <c r="B263" s="507"/>
    </row>
    <row r="264" spans="2:2" ht="15.75" customHeight="1">
      <c r="B264" s="507"/>
    </row>
    <row r="265" spans="2:2" ht="15.75" customHeight="1">
      <c r="B265" s="507"/>
    </row>
    <row r="266" spans="2:2" ht="15.75" customHeight="1">
      <c r="B266" s="507"/>
    </row>
    <row r="267" spans="2:2" ht="15.75" customHeight="1">
      <c r="B267" s="507"/>
    </row>
    <row r="268" spans="2:2" ht="15.75" customHeight="1">
      <c r="B268" s="507"/>
    </row>
    <row r="269" spans="2:2" ht="15.75" customHeight="1">
      <c r="B269" s="507"/>
    </row>
    <row r="270" spans="2:2" ht="15.75" customHeight="1">
      <c r="B270" s="507"/>
    </row>
    <row r="271" spans="2:2" ht="15.75" customHeight="1">
      <c r="B271" s="507"/>
    </row>
    <row r="272" spans="2:2" ht="15.75" customHeight="1">
      <c r="B272" s="507"/>
    </row>
    <row r="273" spans="2:2" ht="15.75" customHeight="1">
      <c r="B273" s="507"/>
    </row>
    <row r="274" spans="2:2" ht="15.75" customHeight="1">
      <c r="B274" s="507"/>
    </row>
    <row r="275" spans="2:2" ht="15.75" customHeight="1">
      <c r="B275" s="507"/>
    </row>
    <row r="276" spans="2:2" ht="15.75" customHeight="1">
      <c r="B276" s="507"/>
    </row>
    <row r="277" spans="2:2" ht="15.75" customHeight="1">
      <c r="B277" s="507"/>
    </row>
    <row r="278" spans="2:2" ht="15.75" customHeight="1">
      <c r="B278" s="507"/>
    </row>
    <row r="279" spans="2:2" ht="15.75" customHeight="1">
      <c r="B279" s="507"/>
    </row>
    <row r="280" spans="2:2" ht="15.75" customHeight="1">
      <c r="B280" s="507"/>
    </row>
    <row r="281" spans="2:2" ht="15.75" customHeight="1">
      <c r="B281" s="507"/>
    </row>
    <row r="282" spans="2:2" ht="15.75" customHeight="1">
      <c r="B282" s="507"/>
    </row>
    <row r="283" spans="2:2" ht="15.75" customHeight="1">
      <c r="B283" s="507"/>
    </row>
    <row r="284" spans="2:2" ht="15.75" customHeight="1">
      <c r="B284" s="507"/>
    </row>
    <row r="285" spans="2:2" ht="15.75" customHeight="1">
      <c r="B285" s="507"/>
    </row>
    <row r="286" spans="2:2" ht="15.75" customHeight="1">
      <c r="B286" s="507"/>
    </row>
    <row r="287" spans="2:2" ht="15.75" customHeight="1">
      <c r="B287" s="507"/>
    </row>
    <row r="288" spans="2:2" ht="15.75" customHeight="1">
      <c r="B288" s="507"/>
    </row>
    <row r="289" spans="2:2" ht="15.75" customHeight="1">
      <c r="B289" s="507"/>
    </row>
    <row r="290" spans="2:2" ht="15.75" customHeight="1">
      <c r="B290" s="507"/>
    </row>
    <row r="291" spans="2:2" ht="15.75" customHeight="1">
      <c r="B291" s="507"/>
    </row>
    <row r="292" spans="2:2" ht="15.75" customHeight="1">
      <c r="B292" s="507"/>
    </row>
    <row r="293" spans="2:2" ht="15.75" customHeight="1">
      <c r="B293" s="507"/>
    </row>
    <row r="294" spans="2:2" ht="15.75" customHeight="1">
      <c r="B294" s="507"/>
    </row>
    <row r="295" spans="2:2" ht="15.75" customHeight="1">
      <c r="B295" s="507"/>
    </row>
    <row r="296" spans="2:2" ht="15.75" customHeight="1">
      <c r="B296" s="507"/>
    </row>
    <row r="297" spans="2:2" ht="15.75" customHeight="1">
      <c r="B297" s="507"/>
    </row>
    <row r="298" spans="2:2" ht="15.75" customHeight="1">
      <c r="B298" s="507"/>
    </row>
    <row r="299" spans="2:2" ht="15.75" customHeight="1">
      <c r="B299" s="507"/>
    </row>
    <row r="300" spans="2:2" ht="15.75" customHeight="1">
      <c r="B300" s="507"/>
    </row>
    <row r="301" spans="2:2" ht="15.75" customHeight="1">
      <c r="B301" s="507"/>
    </row>
    <row r="302" spans="2:2" ht="15.75" customHeight="1">
      <c r="B302" s="507"/>
    </row>
    <row r="303" spans="2:2" ht="15.75" customHeight="1">
      <c r="B303" s="507"/>
    </row>
    <row r="304" spans="2:2" ht="15.75" customHeight="1">
      <c r="B304" s="507"/>
    </row>
    <row r="305" spans="2:2" ht="15.75" customHeight="1">
      <c r="B305" s="507"/>
    </row>
    <row r="306" spans="2:2" ht="15.75" customHeight="1">
      <c r="B306" s="507"/>
    </row>
    <row r="307" spans="2:2" ht="15.75" customHeight="1">
      <c r="B307" s="507"/>
    </row>
    <row r="308" spans="2:2" ht="15.75" customHeight="1">
      <c r="B308" s="507"/>
    </row>
    <row r="309" spans="2:2" ht="15.75" customHeight="1">
      <c r="B309" s="507"/>
    </row>
    <row r="310" spans="2:2" ht="15.75" customHeight="1">
      <c r="B310" s="507"/>
    </row>
    <row r="311" spans="2:2" ht="15.75" customHeight="1">
      <c r="B311" s="507"/>
    </row>
    <row r="312" spans="2:2" ht="15.75" customHeight="1">
      <c r="B312" s="507"/>
    </row>
    <row r="313" spans="2:2" ht="15.75" customHeight="1">
      <c r="B313" s="507"/>
    </row>
    <row r="314" spans="2:2" ht="15.75" customHeight="1">
      <c r="B314" s="507"/>
    </row>
    <row r="315" spans="2:2" ht="15.75" customHeight="1">
      <c r="B315" s="507"/>
    </row>
    <row r="316" spans="2:2" ht="15.75" customHeight="1">
      <c r="B316" s="507"/>
    </row>
    <row r="317" spans="2:2" ht="15.75" customHeight="1">
      <c r="B317" s="507"/>
    </row>
    <row r="318" spans="2:2" ht="15.75" customHeight="1">
      <c r="B318" s="507"/>
    </row>
    <row r="319" spans="2:2" ht="15.75" customHeight="1">
      <c r="B319" s="507"/>
    </row>
    <row r="320" spans="2:2" ht="15.75" customHeight="1">
      <c r="B320" s="507"/>
    </row>
    <row r="321" spans="2:2" ht="15.75" customHeight="1">
      <c r="B321" s="507"/>
    </row>
    <row r="322" spans="2:2" ht="15.75" customHeight="1">
      <c r="B322" s="507"/>
    </row>
    <row r="323" spans="2:2" ht="15.75" customHeight="1">
      <c r="B323" s="507"/>
    </row>
    <row r="324" spans="2:2" ht="15.75" customHeight="1">
      <c r="B324" s="507"/>
    </row>
    <row r="325" spans="2:2" ht="15.75" customHeight="1">
      <c r="B325" s="507"/>
    </row>
    <row r="326" spans="2:2" ht="15.75" customHeight="1">
      <c r="B326" s="507"/>
    </row>
    <row r="327" spans="2:2" ht="15.75" customHeight="1">
      <c r="B327" s="507"/>
    </row>
    <row r="328" spans="2:2" ht="15.75" customHeight="1">
      <c r="B328" s="507"/>
    </row>
    <row r="329" spans="2:2" ht="15.75" customHeight="1">
      <c r="B329" s="507"/>
    </row>
    <row r="330" spans="2:2" ht="15.75" customHeight="1">
      <c r="B330" s="507"/>
    </row>
    <row r="331" spans="2:2" ht="15.75" customHeight="1">
      <c r="B331" s="507"/>
    </row>
    <row r="332" spans="2:2" ht="15.75" customHeight="1">
      <c r="B332" s="507"/>
    </row>
    <row r="333" spans="2:2" ht="15.75" customHeight="1">
      <c r="B333" s="507"/>
    </row>
    <row r="334" spans="2:2" ht="15.75" customHeight="1">
      <c r="B334" s="507"/>
    </row>
    <row r="335" spans="2:2" ht="15.75" customHeight="1">
      <c r="B335" s="507"/>
    </row>
    <row r="336" spans="2:2" ht="15.75" customHeight="1">
      <c r="B336" s="507"/>
    </row>
    <row r="337" spans="2:2" ht="15.75" customHeight="1">
      <c r="B337" s="507"/>
    </row>
    <row r="338" spans="2:2" ht="15.75" customHeight="1">
      <c r="B338" s="507"/>
    </row>
    <row r="339" spans="2:2" ht="15.75" customHeight="1">
      <c r="B339" s="507"/>
    </row>
    <row r="340" spans="2:2" ht="15.75" customHeight="1">
      <c r="B340" s="507"/>
    </row>
    <row r="341" spans="2:2" ht="15.75" customHeight="1">
      <c r="B341" s="507"/>
    </row>
    <row r="342" spans="2:2" ht="15.75" customHeight="1">
      <c r="B342" s="507"/>
    </row>
    <row r="343" spans="2:2" ht="15.75" customHeight="1">
      <c r="B343" s="507"/>
    </row>
    <row r="344" spans="2:2" ht="15.75" customHeight="1">
      <c r="B344" s="507"/>
    </row>
    <row r="345" spans="2:2" ht="15.75" customHeight="1">
      <c r="B345" s="507"/>
    </row>
    <row r="346" spans="2:2" ht="15.75" customHeight="1">
      <c r="B346" s="507"/>
    </row>
    <row r="347" spans="2:2" ht="15.75" customHeight="1">
      <c r="B347" s="507"/>
    </row>
    <row r="348" spans="2:2" ht="15.75" customHeight="1">
      <c r="B348" s="507"/>
    </row>
    <row r="349" spans="2:2" ht="15.75" customHeight="1">
      <c r="B349" s="507"/>
    </row>
    <row r="350" spans="2:2" ht="15.75" customHeight="1">
      <c r="B350" s="507"/>
    </row>
    <row r="351" spans="2:2" ht="15.75" customHeight="1">
      <c r="B351" s="507"/>
    </row>
    <row r="352" spans="2:2" ht="15.75" customHeight="1">
      <c r="B352" s="507"/>
    </row>
    <row r="353" spans="2:2" ht="15.75" customHeight="1">
      <c r="B353" s="507"/>
    </row>
    <row r="354" spans="2:2" ht="15.75" customHeight="1">
      <c r="B354" s="507"/>
    </row>
    <row r="355" spans="2:2" ht="15.75" customHeight="1">
      <c r="B355" s="507"/>
    </row>
    <row r="356" spans="2:2" ht="15.75" customHeight="1">
      <c r="B356" s="507"/>
    </row>
    <row r="357" spans="2:2" ht="15.75" customHeight="1">
      <c r="B357" s="507"/>
    </row>
    <row r="358" spans="2:2" ht="15.75" customHeight="1">
      <c r="B358" s="507"/>
    </row>
    <row r="359" spans="2:2" ht="15.75" customHeight="1">
      <c r="B359" s="507"/>
    </row>
    <row r="360" spans="2:2" ht="15.75" customHeight="1">
      <c r="B360" s="507"/>
    </row>
    <row r="361" spans="2:2" ht="15.75" customHeight="1">
      <c r="B361" s="507"/>
    </row>
    <row r="362" spans="2:2" ht="15.75" customHeight="1">
      <c r="B362" s="507"/>
    </row>
    <row r="363" spans="2:2" ht="15.75" customHeight="1">
      <c r="B363" s="507"/>
    </row>
    <row r="364" spans="2:2" ht="15.75" customHeight="1">
      <c r="B364" s="507"/>
    </row>
    <row r="365" spans="2:2" ht="15.75" customHeight="1">
      <c r="B365" s="507"/>
    </row>
    <row r="366" spans="2:2" ht="15.75" customHeight="1">
      <c r="B366" s="507"/>
    </row>
    <row r="367" spans="2:2" ht="15.75" customHeight="1">
      <c r="B367" s="507"/>
    </row>
    <row r="368" spans="2:2" ht="15.75" customHeight="1">
      <c r="B368" s="507"/>
    </row>
    <row r="369" spans="2:2" ht="15.75" customHeight="1">
      <c r="B369" s="507"/>
    </row>
    <row r="370" spans="2:2" ht="15.75" customHeight="1">
      <c r="B370" s="507"/>
    </row>
    <row r="371" spans="2:2" ht="15.75" customHeight="1">
      <c r="B371" s="507"/>
    </row>
    <row r="372" spans="2:2" ht="15.75" customHeight="1">
      <c r="B372" s="507"/>
    </row>
    <row r="373" spans="2:2" ht="15.75" customHeight="1">
      <c r="B373" s="507"/>
    </row>
    <row r="374" spans="2:2" ht="15.75" customHeight="1">
      <c r="B374" s="507"/>
    </row>
    <row r="375" spans="2:2" ht="15.75" customHeight="1">
      <c r="B375" s="507"/>
    </row>
    <row r="376" spans="2:2" ht="15.75" customHeight="1">
      <c r="B376" s="507"/>
    </row>
    <row r="377" spans="2:2" ht="15.75" customHeight="1">
      <c r="B377" s="507"/>
    </row>
    <row r="378" spans="2:2" ht="15.75" customHeight="1">
      <c r="B378" s="507"/>
    </row>
    <row r="379" spans="2:2" ht="15.75" customHeight="1">
      <c r="B379" s="507"/>
    </row>
    <row r="380" spans="2:2" ht="15.75" customHeight="1">
      <c r="B380" s="507"/>
    </row>
    <row r="381" spans="2:2" ht="15.75" customHeight="1">
      <c r="B381" s="507"/>
    </row>
    <row r="382" spans="2:2" ht="15.75" customHeight="1">
      <c r="B382" s="507"/>
    </row>
    <row r="383" spans="2:2" ht="15.75" customHeight="1">
      <c r="B383" s="507"/>
    </row>
    <row r="384" spans="2:2" ht="15.75" customHeight="1">
      <c r="B384" s="507"/>
    </row>
    <row r="385" spans="2:2" ht="15.75" customHeight="1">
      <c r="B385" s="507"/>
    </row>
    <row r="386" spans="2:2" ht="15.75" customHeight="1">
      <c r="B386" s="507"/>
    </row>
    <row r="387" spans="2:2" ht="15.75" customHeight="1">
      <c r="B387" s="507"/>
    </row>
    <row r="388" spans="2:2" ht="15.75" customHeight="1">
      <c r="B388" s="507"/>
    </row>
    <row r="389" spans="2:2" ht="15.75" customHeight="1">
      <c r="B389" s="507"/>
    </row>
    <row r="390" spans="2:2" ht="15.75" customHeight="1">
      <c r="B390" s="507"/>
    </row>
    <row r="391" spans="2:2" ht="15.75" customHeight="1">
      <c r="B391" s="507"/>
    </row>
    <row r="392" spans="2:2" ht="15.75" customHeight="1">
      <c r="B392" s="507"/>
    </row>
    <row r="393" spans="2:2" ht="15.75" customHeight="1">
      <c r="B393" s="507"/>
    </row>
    <row r="394" spans="2:2" ht="15.75" customHeight="1">
      <c r="B394" s="507"/>
    </row>
    <row r="395" spans="2:2" ht="15.75" customHeight="1">
      <c r="B395" s="507"/>
    </row>
    <row r="396" spans="2:2" ht="15.75" customHeight="1">
      <c r="B396" s="507"/>
    </row>
    <row r="397" spans="2:2" ht="15.75" customHeight="1">
      <c r="B397" s="507"/>
    </row>
    <row r="398" spans="2:2" ht="15.75" customHeight="1">
      <c r="B398" s="507"/>
    </row>
    <row r="399" spans="2:2" ht="15.75" customHeight="1">
      <c r="B399" s="507"/>
    </row>
    <row r="400" spans="2:2" ht="15.75" customHeight="1">
      <c r="B400" s="507"/>
    </row>
    <row r="401" spans="2:2" ht="15.75" customHeight="1">
      <c r="B401" s="507"/>
    </row>
    <row r="402" spans="2:2" ht="15.75" customHeight="1">
      <c r="B402" s="507"/>
    </row>
    <row r="403" spans="2:2" ht="15.75" customHeight="1">
      <c r="B403" s="507"/>
    </row>
    <row r="404" spans="2:2" ht="15.75" customHeight="1">
      <c r="B404" s="507"/>
    </row>
    <row r="405" spans="2:2" ht="15.75" customHeight="1">
      <c r="B405" s="507"/>
    </row>
    <row r="406" spans="2:2" ht="15.75" customHeight="1">
      <c r="B406" s="507"/>
    </row>
    <row r="407" spans="2:2" ht="15.75" customHeight="1">
      <c r="B407" s="507"/>
    </row>
    <row r="408" spans="2:2" ht="15.75" customHeight="1">
      <c r="B408" s="507"/>
    </row>
    <row r="409" spans="2:2" ht="15.75" customHeight="1">
      <c r="B409" s="507"/>
    </row>
    <row r="410" spans="2:2" ht="15.75" customHeight="1">
      <c r="B410" s="507"/>
    </row>
    <row r="411" spans="2:2" ht="15.75" customHeight="1">
      <c r="B411" s="507"/>
    </row>
    <row r="412" spans="2:2" ht="15.75" customHeight="1">
      <c r="B412" s="507"/>
    </row>
    <row r="413" spans="2:2" ht="15.75" customHeight="1">
      <c r="B413" s="507"/>
    </row>
    <row r="414" spans="2:2" ht="15.75" customHeight="1">
      <c r="B414" s="507"/>
    </row>
    <row r="415" spans="2:2" ht="15.75" customHeight="1">
      <c r="B415" s="507"/>
    </row>
    <row r="416" spans="2:2" ht="15.75" customHeight="1">
      <c r="B416" s="507"/>
    </row>
    <row r="417" spans="2:2" ht="15.75" customHeight="1">
      <c r="B417" s="507"/>
    </row>
    <row r="418" spans="2:2" ht="15.75" customHeight="1">
      <c r="B418" s="507"/>
    </row>
    <row r="419" spans="2:2" ht="15.75" customHeight="1">
      <c r="B419" s="507"/>
    </row>
    <row r="420" spans="2:2" ht="15.75" customHeight="1">
      <c r="B420" s="507"/>
    </row>
    <row r="421" spans="2:2" ht="15.75" customHeight="1">
      <c r="B421" s="507"/>
    </row>
    <row r="422" spans="2:2" ht="15.75" customHeight="1">
      <c r="B422" s="507"/>
    </row>
    <row r="423" spans="2:2" ht="15.75" customHeight="1">
      <c r="B423" s="507"/>
    </row>
    <row r="424" spans="2:2" ht="15.75" customHeight="1">
      <c r="B424" s="507"/>
    </row>
    <row r="425" spans="2:2" ht="15.75" customHeight="1">
      <c r="B425" s="507"/>
    </row>
    <row r="426" spans="2:2" ht="15.75" customHeight="1">
      <c r="B426" s="507"/>
    </row>
    <row r="427" spans="2:2" ht="15.75" customHeight="1">
      <c r="B427" s="507"/>
    </row>
    <row r="428" spans="2:2" ht="15.75" customHeight="1">
      <c r="B428" s="507"/>
    </row>
    <row r="429" spans="2:2" ht="15.75" customHeight="1">
      <c r="B429" s="507"/>
    </row>
    <row r="430" spans="2:2" ht="15.75" customHeight="1">
      <c r="B430" s="507"/>
    </row>
    <row r="431" spans="2:2" ht="15.75" customHeight="1">
      <c r="B431" s="507"/>
    </row>
    <row r="432" spans="2:2" ht="15.75" customHeight="1">
      <c r="B432" s="507"/>
    </row>
    <row r="433" spans="2:2" ht="15.75" customHeight="1">
      <c r="B433" s="507"/>
    </row>
    <row r="434" spans="2:2" ht="15.75" customHeight="1">
      <c r="B434" s="507"/>
    </row>
    <row r="435" spans="2:2" ht="15.75" customHeight="1">
      <c r="B435" s="507"/>
    </row>
    <row r="436" spans="2:2" ht="15.75" customHeight="1">
      <c r="B436" s="507"/>
    </row>
    <row r="437" spans="2:2" ht="15.75" customHeight="1">
      <c r="B437" s="507"/>
    </row>
    <row r="438" spans="2:2" ht="15.75" customHeight="1">
      <c r="B438" s="507"/>
    </row>
    <row r="439" spans="2:2" ht="15.75" customHeight="1">
      <c r="B439" s="507"/>
    </row>
    <row r="440" spans="2:2" ht="15.75" customHeight="1">
      <c r="B440" s="507"/>
    </row>
    <row r="441" spans="2:2" ht="15.75" customHeight="1">
      <c r="B441" s="507"/>
    </row>
    <row r="442" spans="2:2" ht="15.75" customHeight="1">
      <c r="B442" s="507"/>
    </row>
    <row r="443" spans="2:2" ht="15.75" customHeight="1">
      <c r="B443" s="507"/>
    </row>
    <row r="444" spans="2:2" ht="15.75" customHeight="1">
      <c r="B444" s="507"/>
    </row>
    <row r="445" spans="2:2" ht="15.75" customHeight="1">
      <c r="B445" s="507"/>
    </row>
    <row r="446" spans="2:2" ht="15.75" customHeight="1">
      <c r="B446" s="507"/>
    </row>
    <row r="447" spans="2:2" ht="15.75" customHeight="1">
      <c r="B447" s="507"/>
    </row>
    <row r="448" spans="2:2" ht="15.75" customHeight="1">
      <c r="B448" s="507"/>
    </row>
    <row r="449" spans="2:2" ht="15.75" customHeight="1">
      <c r="B449" s="507"/>
    </row>
    <row r="450" spans="2:2" ht="15.75" customHeight="1">
      <c r="B450" s="507"/>
    </row>
    <row r="451" spans="2:2" ht="15.75" customHeight="1">
      <c r="B451" s="507"/>
    </row>
    <row r="452" spans="2:2" ht="15.75" customHeight="1">
      <c r="B452" s="507"/>
    </row>
    <row r="453" spans="2:2" ht="15.75" customHeight="1">
      <c r="B453" s="507"/>
    </row>
    <row r="454" spans="2:2" ht="15.75" customHeight="1">
      <c r="B454" s="507"/>
    </row>
    <row r="455" spans="2:2" ht="15.75" customHeight="1">
      <c r="B455" s="507"/>
    </row>
    <row r="456" spans="2:2" ht="15.75" customHeight="1">
      <c r="B456" s="507"/>
    </row>
    <row r="457" spans="2:2" ht="15.75" customHeight="1">
      <c r="B457" s="507"/>
    </row>
    <row r="458" spans="2:2" ht="15.75" customHeight="1">
      <c r="B458" s="507"/>
    </row>
    <row r="459" spans="2:2" ht="15.75" customHeight="1">
      <c r="B459" s="507"/>
    </row>
    <row r="460" spans="2:2" ht="15.75" customHeight="1">
      <c r="B460" s="507"/>
    </row>
    <row r="461" spans="2:2" ht="15.75" customHeight="1">
      <c r="B461" s="507"/>
    </row>
    <row r="462" spans="2:2" ht="15.75" customHeight="1">
      <c r="B462" s="507"/>
    </row>
    <row r="463" spans="2:2" ht="15.75" customHeight="1">
      <c r="B463" s="507"/>
    </row>
    <row r="464" spans="2:2" ht="15.75" customHeight="1">
      <c r="B464" s="507"/>
    </row>
    <row r="465" spans="2:2" ht="15.75" customHeight="1">
      <c r="B465" s="507"/>
    </row>
    <row r="466" spans="2:2" ht="15.75" customHeight="1">
      <c r="B466" s="507"/>
    </row>
    <row r="467" spans="2:2" ht="15.75" customHeight="1">
      <c r="B467" s="507"/>
    </row>
    <row r="468" spans="2:2" ht="15.75" customHeight="1">
      <c r="B468" s="507"/>
    </row>
    <row r="469" spans="2:2" ht="15.75" customHeight="1">
      <c r="B469" s="507"/>
    </row>
    <row r="470" spans="2:2" ht="15.75" customHeight="1">
      <c r="B470" s="507"/>
    </row>
    <row r="471" spans="2:2" ht="15.75" customHeight="1">
      <c r="B471" s="507"/>
    </row>
    <row r="472" spans="2:2" ht="15.75" customHeight="1">
      <c r="B472" s="507"/>
    </row>
    <row r="473" spans="2:2" ht="15.75" customHeight="1">
      <c r="B473" s="507"/>
    </row>
    <row r="474" spans="2:2" ht="15.75" customHeight="1">
      <c r="B474" s="507"/>
    </row>
    <row r="475" spans="2:2" ht="15.75" customHeight="1">
      <c r="B475" s="507"/>
    </row>
    <row r="476" spans="2:2" ht="15.75" customHeight="1">
      <c r="B476" s="507"/>
    </row>
    <row r="477" spans="2:2" ht="15.75" customHeight="1">
      <c r="B477" s="507"/>
    </row>
    <row r="478" spans="2:2" ht="15.75" customHeight="1">
      <c r="B478" s="507"/>
    </row>
    <row r="479" spans="2:2" ht="15.75" customHeight="1">
      <c r="B479" s="507"/>
    </row>
    <row r="480" spans="2:2" ht="15.75" customHeight="1">
      <c r="B480" s="507"/>
    </row>
    <row r="481" spans="2:2" ht="15.75" customHeight="1">
      <c r="B481" s="507"/>
    </row>
    <row r="482" spans="2:2" ht="15.75" customHeight="1">
      <c r="B482" s="507"/>
    </row>
    <row r="483" spans="2:2" ht="15.75" customHeight="1">
      <c r="B483" s="507"/>
    </row>
    <row r="484" spans="2:2" ht="15.75" customHeight="1">
      <c r="B484" s="507"/>
    </row>
    <row r="485" spans="2:2" ht="15.75" customHeight="1">
      <c r="B485" s="507"/>
    </row>
    <row r="486" spans="2:2" ht="15.75" customHeight="1">
      <c r="B486" s="507"/>
    </row>
    <row r="487" spans="2:2" ht="15.75" customHeight="1">
      <c r="B487" s="507"/>
    </row>
    <row r="488" spans="2:2" ht="15.75" customHeight="1">
      <c r="B488" s="507"/>
    </row>
    <row r="489" spans="2:2" ht="15.75" customHeight="1">
      <c r="B489" s="507"/>
    </row>
    <row r="490" spans="2:2" ht="15.75" customHeight="1">
      <c r="B490" s="507"/>
    </row>
    <row r="491" spans="2:2" ht="15.75" customHeight="1">
      <c r="B491" s="507"/>
    </row>
    <row r="492" spans="2:2" ht="15.75" customHeight="1">
      <c r="B492" s="507"/>
    </row>
    <row r="493" spans="2:2" ht="15.75" customHeight="1">
      <c r="B493" s="507"/>
    </row>
    <row r="494" spans="2:2" ht="15.75" customHeight="1">
      <c r="B494" s="507"/>
    </row>
    <row r="495" spans="2:2" ht="15.75" customHeight="1">
      <c r="B495" s="507"/>
    </row>
    <row r="496" spans="2:2" ht="15.75" customHeight="1">
      <c r="B496" s="507"/>
    </row>
    <row r="497" spans="2:2" ht="15.75" customHeight="1">
      <c r="B497" s="507"/>
    </row>
    <row r="498" spans="2:2" ht="15.75" customHeight="1">
      <c r="B498" s="507"/>
    </row>
    <row r="499" spans="2:2" ht="15.75" customHeight="1">
      <c r="B499" s="507"/>
    </row>
    <row r="500" spans="2:2" ht="15.75" customHeight="1">
      <c r="B500" s="507"/>
    </row>
    <row r="501" spans="2:2" ht="15.75" customHeight="1">
      <c r="B501" s="507"/>
    </row>
    <row r="502" spans="2:2" ht="15.75" customHeight="1">
      <c r="B502" s="507"/>
    </row>
    <row r="503" spans="2:2" ht="15.75" customHeight="1">
      <c r="B503" s="507"/>
    </row>
    <row r="504" spans="2:2" ht="15.75" customHeight="1">
      <c r="B504" s="507"/>
    </row>
    <row r="505" spans="2:2" ht="15.75" customHeight="1">
      <c r="B505" s="507"/>
    </row>
    <row r="506" spans="2:2" ht="15.75" customHeight="1">
      <c r="B506" s="507"/>
    </row>
    <row r="507" spans="2:2" ht="15.75" customHeight="1">
      <c r="B507" s="507"/>
    </row>
    <row r="508" spans="2:2" ht="15.75" customHeight="1">
      <c r="B508" s="507"/>
    </row>
    <row r="509" spans="2:2" ht="15.75" customHeight="1">
      <c r="B509" s="507"/>
    </row>
    <row r="510" spans="2:2" ht="15.75" customHeight="1">
      <c r="B510" s="507"/>
    </row>
    <row r="511" spans="2:2" ht="15.75" customHeight="1">
      <c r="B511" s="507"/>
    </row>
    <row r="512" spans="2:2" ht="15.75" customHeight="1">
      <c r="B512" s="507"/>
    </row>
    <row r="513" spans="2:2" ht="15.75" customHeight="1">
      <c r="B513" s="507"/>
    </row>
    <row r="514" spans="2:2" ht="15.75" customHeight="1">
      <c r="B514" s="507"/>
    </row>
    <row r="515" spans="2:2" ht="15.75" customHeight="1">
      <c r="B515" s="507"/>
    </row>
    <row r="516" spans="2:2" ht="15.75" customHeight="1">
      <c r="B516" s="507"/>
    </row>
    <row r="517" spans="2:2" ht="15.75" customHeight="1">
      <c r="B517" s="507"/>
    </row>
    <row r="518" spans="2:2" ht="15.75" customHeight="1">
      <c r="B518" s="507"/>
    </row>
    <row r="519" spans="2:2" ht="15.75" customHeight="1">
      <c r="B519" s="507"/>
    </row>
    <row r="520" spans="2:2" ht="15.75" customHeight="1">
      <c r="B520" s="507"/>
    </row>
    <row r="521" spans="2:2" ht="15.75" customHeight="1">
      <c r="B521" s="507"/>
    </row>
    <row r="522" spans="2:2" ht="15.75" customHeight="1">
      <c r="B522" s="507"/>
    </row>
    <row r="523" spans="2:2" ht="15.75" customHeight="1">
      <c r="B523" s="507"/>
    </row>
    <row r="524" spans="2:2" ht="15.75" customHeight="1">
      <c r="B524" s="507"/>
    </row>
    <row r="525" spans="2:2" ht="15.75" customHeight="1">
      <c r="B525" s="507"/>
    </row>
    <row r="526" spans="2:2" ht="15.75" customHeight="1">
      <c r="B526" s="507"/>
    </row>
    <row r="527" spans="2:2" ht="15.75" customHeight="1">
      <c r="B527" s="507"/>
    </row>
    <row r="528" spans="2:2" ht="15.75" customHeight="1">
      <c r="B528" s="507"/>
    </row>
    <row r="529" spans="2:2" ht="15.75" customHeight="1">
      <c r="B529" s="507"/>
    </row>
    <row r="530" spans="2:2" ht="15.75" customHeight="1">
      <c r="B530" s="507"/>
    </row>
    <row r="531" spans="2:2" ht="15.75" customHeight="1">
      <c r="B531" s="507"/>
    </row>
    <row r="532" spans="2:2" ht="15.75" customHeight="1">
      <c r="B532" s="507"/>
    </row>
    <row r="533" spans="2:2" ht="15.75" customHeight="1">
      <c r="B533" s="507"/>
    </row>
    <row r="534" spans="2:2" ht="15.75" customHeight="1">
      <c r="B534" s="507"/>
    </row>
    <row r="535" spans="2:2" ht="15.75" customHeight="1">
      <c r="B535" s="507"/>
    </row>
    <row r="536" spans="2:2" ht="15.75" customHeight="1">
      <c r="B536" s="507"/>
    </row>
    <row r="537" spans="2:2" ht="15.75" customHeight="1">
      <c r="B537" s="507"/>
    </row>
    <row r="538" spans="2:2" ht="15.75" customHeight="1">
      <c r="B538" s="507"/>
    </row>
    <row r="539" spans="2:2" ht="15.75" customHeight="1">
      <c r="B539" s="507"/>
    </row>
    <row r="540" spans="2:2" ht="15.75" customHeight="1">
      <c r="B540" s="507"/>
    </row>
    <row r="541" spans="2:2" ht="15.75" customHeight="1">
      <c r="B541" s="507"/>
    </row>
    <row r="542" spans="2:2" ht="15.75" customHeight="1">
      <c r="B542" s="507"/>
    </row>
    <row r="543" spans="2:2" ht="15.75" customHeight="1">
      <c r="B543" s="507"/>
    </row>
    <row r="544" spans="2:2" ht="15.75" customHeight="1">
      <c r="B544" s="507"/>
    </row>
    <row r="545" spans="2:2" ht="15.75" customHeight="1">
      <c r="B545" s="507"/>
    </row>
    <row r="546" spans="2:2" ht="15.75" customHeight="1">
      <c r="B546" s="507"/>
    </row>
    <row r="547" spans="2:2" ht="15.75" customHeight="1">
      <c r="B547" s="507"/>
    </row>
    <row r="548" spans="2:2" ht="15.75" customHeight="1">
      <c r="B548" s="507"/>
    </row>
    <row r="549" spans="2:2" ht="15.75" customHeight="1">
      <c r="B549" s="507"/>
    </row>
    <row r="550" spans="2:2" ht="15.75" customHeight="1">
      <c r="B550" s="507"/>
    </row>
    <row r="551" spans="2:2" ht="15.75" customHeight="1">
      <c r="B551" s="507"/>
    </row>
    <row r="552" spans="2:2" ht="15.75" customHeight="1">
      <c r="B552" s="507"/>
    </row>
    <row r="553" spans="2:2" ht="15.75" customHeight="1">
      <c r="B553" s="507"/>
    </row>
    <row r="554" spans="2:2" ht="15.75" customHeight="1">
      <c r="B554" s="507"/>
    </row>
    <row r="555" spans="2:2" ht="15.75" customHeight="1">
      <c r="B555" s="507"/>
    </row>
    <row r="556" spans="2:2" ht="15.75" customHeight="1">
      <c r="B556" s="507"/>
    </row>
    <row r="557" spans="2:2" ht="15.75" customHeight="1">
      <c r="B557" s="507"/>
    </row>
    <row r="558" spans="2:2" ht="15.75" customHeight="1">
      <c r="B558" s="507"/>
    </row>
    <row r="559" spans="2:2" ht="15.75" customHeight="1">
      <c r="B559" s="507"/>
    </row>
    <row r="560" spans="2:2" ht="15.75" customHeight="1">
      <c r="B560" s="507"/>
    </row>
    <row r="561" spans="2:2" ht="15.75" customHeight="1">
      <c r="B561" s="507"/>
    </row>
    <row r="562" spans="2:2" ht="15.75" customHeight="1">
      <c r="B562" s="507"/>
    </row>
    <row r="563" spans="2:2" ht="15.75" customHeight="1">
      <c r="B563" s="507"/>
    </row>
    <row r="564" spans="2:2" ht="15.75" customHeight="1">
      <c r="B564" s="507"/>
    </row>
    <row r="565" spans="2:2" ht="15.75" customHeight="1">
      <c r="B565" s="507"/>
    </row>
    <row r="566" spans="2:2" ht="15.75" customHeight="1">
      <c r="B566" s="507"/>
    </row>
    <row r="567" spans="2:2" ht="15.75" customHeight="1">
      <c r="B567" s="507"/>
    </row>
    <row r="568" spans="2:2" ht="15.75" customHeight="1">
      <c r="B568" s="507"/>
    </row>
    <row r="569" spans="2:2" ht="15.75" customHeight="1">
      <c r="B569" s="507"/>
    </row>
    <row r="570" spans="2:2" ht="15.75" customHeight="1">
      <c r="B570" s="507"/>
    </row>
    <row r="571" spans="2:2" ht="15.75" customHeight="1">
      <c r="B571" s="507"/>
    </row>
    <row r="572" spans="2:2" ht="15.75" customHeight="1">
      <c r="B572" s="507"/>
    </row>
    <row r="573" spans="2:2" ht="15.75" customHeight="1">
      <c r="B573" s="507"/>
    </row>
    <row r="574" spans="2:2" ht="15.75" customHeight="1">
      <c r="B574" s="507"/>
    </row>
    <row r="575" spans="2:2" ht="15.75" customHeight="1">
      <c r="B575" s="507"/>
    </row>
    <row r="576" spans="2:2" ht="15.75" customHeight="1">
      <c r="B576" s="507"/>
    </row>
    <row r="577" spans="2:2" ht="15.75" customHeight="1">
      <c r="B577" s="507"/>
    </row>
    <row r="578" spans="2:2" ht="15.75" customHeight="1">
      <c r="B578" s="507"/>
    </row>
    <row r="579" spans="2:2" ht="15.75" customHeight="1">
      <c r="B579" s="507"/>
    </row>
    <row r="580" spans="2:2" ht="15.75" customHeight="1">
      <c r="B580" s="507"/>
    </row>
    <row r="581" spans="2:2" ht="15.75" customHeight="1">
      <c r="B581" s="507"/>
    </row>
    <row r="582" spans="2:2" ht="15.75" customHeight="1">
      <c r="B582" s="507"/>
    </row>
    <row r="583" spans="2:2" ht="15.75" customHeight="1">
      <c r="B583" s="507"/>
    </row>
    <row r="584" spans="2:2" ht="15.75" customHeight="1">
      <c r="B584" s="507"/>
    </row>
    <row r="585" spans="2:2" ht="15.75" customHeight="1">
      <c r="B585" s="507"/>
    </row>
    <row r="586" spans="2:2" ht="15.75" customHeight="1">
      <c r="B586" s="507"/>
    </row>
    <row r="587" spans="2:2" ht="15.75" customHeight="1">
      <c r="B587" s="507"/>
    </row>
    <row r="588" spans="2:2" ht="15.75" customHeight="1">
      <c r="B588" s="507"/>
    </row>
    <row r="589" spans="2:2" ht="15.75" customHeight="1">
      <c r="B589" s="507"/>
    </row>
    <row r="590" spans="2:2" ht="15.75" customHeight="1">
      <c r="B590" s="507"/>
    </row>
    <row r="591" spans="2:2" ht="15.75" customHeight="1">
      <c r="B591" s="507"/>
    </row>
    <row r="592" spans="2:2" ht="15.75" customHeight="1">
      <c r="B592" s="507"/>
    </row>
    <row r="593" spans="2:2" ht="15.75" customHeight="1">
      <c r="B593" s="507"/>
    </row>
    <row r="594" spans="2:2" ht="15.75" customHeight="1">
      <c r="B594" s="507"/>
    </row>
    <row r="595" spans="2:2" ht="15.75" customHeight="1">
      <c r="B595" s="507"/>
    </row>
    <row r="596" spans="2:2" ht="15.75" customHeight="1">
      <c r="B596" s="507"/>
    </row>
    <row r="597" spans="2:2" ht="15.75" customHeight="1">
      <c r="B597" s="507"/>
    </row>
    <row r="598" spans="2:2" ht="15.75" customHeight="1">
      <c r="B598" s="507"/>
    </row>
    <row r="599" spans="2:2" ht="15.75" customHeight="1">
      <c r="B599" s="507"/>
    </row>
    <row r="600" spans="2:2" ht="15.75" customHeight="1">
      <c r="B600" s="507"/>
    </row>
    <row r="601" spans="2:2" ht="15.75" customHeight="1">
      <c r="B601" s="507"/>
    </row>
    <row r="602" spans="2:2" ht="15.75" customHeight="1">
      <c r="B602" s="507"/>
    </row>
    <row r="603" spans="2:2" ht="15.75" customHeight="1">
      <c r="B603" s="507"/>
    </row>
    <row r="604" spans="2:2" ht="15.75" customHeight="1">
      <c r="B604" s="507"/>
    </row>
    <row r="605" spans="2:2" ht="15.75" customHeight="1">
      <c r="B605" s="507"/>
    </row>
    <row r="606" spans="2:2" ht="15.75" customHeight="1">
      <c r="B606" s="507"/>
    </row>
    <row r="607" spans="2:2" ht="15.75" customHeight="1">
      <c r="B607" s="507"/>
    </row>
    <row r="608" spans="2:2" ht="15.75" customHeight="1">
      <c r="B608" s="507"/>
    </row>
    <row r="609" spans="2:2" ht="15.75" customHeight="1">
      <c r="B609" s="507"/>
    </row>
    <row r="610" spans="2:2" ht="15.75" customHeight="1">
      <c r="B610" s="507"/>
    </row>
    <row r="611" spans="2:2" ht="15.75" customHeight="1">
      <c r="B611" s="507"/>
    </row>
    <row r="612" spans="2:2" ht="15.75" customHeight="1">
      <c r="B612" s="507"/>
    </row>
    <row r="613" spans="2:2" ht="15.75" customHeight="1">
      <c r="B613" s="507"/>
    </row>
    <row r="614" spans="2:2" ht="15.75" customHeight="1">
      <c r="B614" s="507"/>
    </row>
    <row r="615" spans="2:2" ht="15.75" customHeight="1">
      <c r="B615" s="507"/>
    </row>
    <row r="616" spans="2:2" ht="15.75" customHeight="1">
      <c r="B616" s="507"/>
    </row>
    <row r="617" spans="2:2" ht="15.75" customHeight="1">
      <c r="B617" s="507"/>
    </row>
    <row r="618" spans="2:2" ht="15.75" customHeight="1">
      <c r="B618" s="507"/>
    </row>
    <row r="619" spans="2:2" ht="15.75" customHeight="1">
      <c r="B619" s="507"/>
    </row>
    <row r="620" spans="2:2" ht="15.75" customHeight="1">
      <c r="B620" s="507"/>
    </row>
    <row r="621" spans="2:2" ht="15.75" customHeight="1">
      <c r="B621" s="507"/>
    </row>
    <row r="622" spans="2:2" ht="15.75" customHeight="1">
      <c r="B622" s="507"/>
    </row>
    <row r="623" spans="2:2" ht="15.75" customHeight="1">
      <c r="B623" s="507"/>
    </row>
    <row r="624" spans="2:2" ht="15.75" customHeight="1">
      <c r="B624" s="507"/>
    </row>
    <row r="625" spans="2:2" ht="15.75" customHeight="1">
      <c r="B625" s="507"/>
    </row>
    <row r="626" spans="2:2" ht="15.75" customHeight="1">
      <c r="B626" s="507"/>
    </row>
    <row r="627" spans="2:2" ht="15.75" customHeight="1">
      <c r="B627" s="507"/>
    </row>
    <row r="628" spans="2:2" ht="15.75" customHeight="1">
      <c r="B628" s="507"/>
    </row>
    <row r="629" spans="2:2" ht="15.75" customHeight="1">
      <c r="B629" s="507"/>
    </row>
    <row r="630" spans="2:2" ht="15.75" customHeight="1">
      <c r="B630" s="507"/>
    </row>
    <row r="631" spans="2:2" ht="15.75" customHeight="1">
      <c r="B631" s="507"/>
    </row>
    <row r="632" spans="2:2" ht="15.75" customHeight="1">
      <c r="B632" s="507"/>
    </row>
    <row r="633" spans="2:2" ht="15.75" customHeight="1">
      <c r="B633" s="507"/>
    </row>
    <row r="634" spans="2:2" ht="15.75" customHeight="1">
      <c r="B634" s="507"/>
    </row>
    <row r="635" spans="2:2" ht="15.75" customHeight="1">
      <c r="B635" s="507"/>
    </row>
    <row r="636" spans="2:2" ht="15.75" customHeight="1">
      <c r="B636" s="507"/>
    </row>
    <row r="637" spans="2:2" ht="15.75" customHeight="1">
      <c r="B637" s="507"/>
    </row>
    <row r="638" spans="2:2" ht="15.75" customHeight="1">
      <c r="B638" s="507"/>
    </row>
    <row r="639" spans="2:2" ht="15.75" customHeight="1">
      <c r="B639" s="507"/>
    </row>
    <row r="640" spans="2:2" ht="15.75" customHeight="1">
      <c r="B640" s="507"/>
    </row>
    <row r="641" spans="2:2" ht="15.75" customHeight="1">
      <c r="B641" s="507"/>
    </row>
    <row r="642" spans="2:2" ht="15.75" customHeight="1">
      <c r="B642" s="507"/>
    </row>
    <row r="643" spans="2:2" ht="15.75" customHeight="1">
      <c r="B643" s="507"/>
    </row>
    <row r="644" spans="2:2" ht="15.75" customHeight="1">
      <c r="B644" s="507"/>
    </row>
    <row r="645" spans="2:2" ht="15.75" customHeight="1">
      <c r="B645" s="507"/>
    </row>
    <row r="646" spans="2:2" ht="15.75" customHeight="1">
      <c r="B646" s="507"/>
    </row>
    <row r="647" spans="2:2" ht="15.75" customHeight="1">
      <c r="B647" s="507"/>
    </row>
    <row r="648" spans="2:2" ht="15.75" customHeight="1">
      <c r="B648" s="507"/>
    </row>
    <row r="649" spans="2:2" ht="15.75" customHeight="1">
      <c r="B649" s="507"/>
    </row>
    <row r="650" spans="2:2" ht="15.75" customHeight="1">
      <c r="B650" s="507"/>
    </row>
    <row r="651" spans="2:2" ht="15.75" customHeight="1">
      <c r="B651" s="507"/>
    </row>
    <row r="652" spans="2:2" ht="15.75" customHeight="1">
      <c r="B652" s="507"/>
    </row>
    <row r="653" spans="2:2" ht="15.75" customHeight="1">
      <c r="B653" s="507"/>
    </row>
    <row r="654" spans="2:2" ht="15.75" customHeight="1">
      <c r="B654" s="507"/>
    </row>
    <row r="655" spans="2:2" ht="15.75" customHeight="1">
      <c r="B655" s="507"/>
    </row>
    <row r="656" spans="2:2" ht="15.75" customHeight="1">
      <c r="B656" s="507"/>
    </row>
    <row r="657" spans="2:2" ht="15.75" customHeight="1">
      <c r="B657" s="507"/>
    </row>
    <row r="658" spans="2:2" ht="15.75" customHeight="1">
      <c r="B658" s="507"/>
    </row>
    <row r="659" spans="2:2" ht="15.75" customHeight="1">
      <c r="B659" s="507"/>
    </row>
    <row r="660" spans="2:2" ht="15.75" customHeight="1">
      <c r="B660" s="507"/>
    </row>
    <row r="661" spans="2:2" ht="15.75" customHeight="1">
      <c r="B661" s="507"/>
    </row>
    <row r="662" spans="2:2" ht="15.75" customHeight="1">
      <c r="B662" s="507"/>
    </row>
    <row r="663" spans="2:2" ht="15.75" customHeight="1">
      <c r="B663" s="507"/>
    </row>
    <row r="664" spans="2:2" ht="15.75" customHeight="1">
      <c r="B664" s="507"/>
    </row>
    <row r="665" spans="2:2" ht="15.75" customHeight="1">
      <c r="B665" s="507"/>
    </row>
    <row r="666" spans="2:2" ht="15.75" customHeight="1">
      <c r="B666" s="507"/>
    </row>
    <row r="667" spans="2:2" ht="15.75" customHeight="1">
      <c r="B667" s="507"/>
    </row>
    <row r="668" spans="2:2" ht="15.75" customHeight="1">
      <c r="B668" s="507"/>
    </row>
    <row r="669" spans="2:2" ht="15.75" customHeight="1">
      <c r="B669" s="507"/>
    </row>
    <row r="670" spans="2:2" ht="15.75" customHeight="1">
      <c r="B670" s="507"/>
    </row>
    <row r="671" spans="2:2" ht="15.75" customHeight="1">
      <c r="B671" s="507"/>
    </row>
    <row r="672" spans="2:2" ht="15.75" customHeight="1">
      <c r="B672" s="507"/>
    </row>
    <row r="673" spans="2:2" ht="15.75" customHeight="1">
      <c r="B673" s="507"/>
    </row>
    <row r="674" spans="2:2" ht="15.75" customHeight="1">
      <c r="B674" s="507"/>
    </row>
    <row r="675" spans="2:2" ht="15.75" customHeight="1">
      <c r="B675" s="507"/>
    </row>
    <row r="676" spans="2:2" ht="15.75" customHeight="1">
      <c r="B676" s="507"/>
    </row>
    <row r="677" spans="2:2" ht="15.75" customHeight="1">
      <c r="B677" s="507"/>
    </row>
    <row r="678" spans="2:2" ht="15.75" customHeight="1">
      <c r="B678" s="507"/>
    </row>
    <row r="679" spans="2:2" ht="15.75" customHeight="1">
      <c r="B679" s="507"/>
    </row>
    <row r="680" spans="2:2" ht="15.75" customHeight="1">
      <c r="B680" s="507"/>
    </row>
    <row r="681" spans="2:2" ht="15.75" customHeight="1">
      <c r="B681" s="507"/>
    </row>
    <row r="682" spans="2:2" ht="15.75" customHeight="1">
      <c r="B682" s="507"/>
    </row>
    <row r="683" spans="2:2" ht="15.75" customHeight="1">
      <c r="B683" s="507"/>
    </row>
    <row r="684" spans="2:2" ht="15.75" customHeight="1">
      <c r="B684" s="507"/>
    </row>
    <row r="685" spans="2:2" ht="15.75" customHeight="1">
      <c r="B685" s="507"/>
    </row>
    <row r="686" spans="2:2" ht="15.75" customHeight="1">
      <c r="B686" s="507"/>
    </row>
    <row r="687" spans="2:2" ht="15.75" customHeight="1">
      <c r="B687" s="507"/>
    </row>
    <row r="688" spans="2:2" ht="15.75" customHeight="1">
      <c r="B688" s="507"/>
    </row>
    <row r="689" spans="2:2" ht="15.75" customHeight="1">
      <c r="B689" s="507"/>
    </row>
    <row r="690" spans="2:2" ht="15.75" customHeight="1">
      <c r="B690" s="507"/>
    </row>
    <row r="691" spans="2:2" ht="15.75" customHeight="1">
      <c r="B691" s="507"/>
    </row>
    <row r="692" spans="2:2" ht="15.75" customHeight="1">
      <c r="B692" s="507"/>
    </row>
    <row r="693" spans="2:2" ht="15.75" customHeight="1">
      <c r="B693" s="507"/>
    </row>
    <row r="694" spans="2:2" ht="15.75" customHeight="1">
      <c r="B694" s="507"/>
    </row>
    <row r="695" spans="2:2" ht="15.75" customHeight="1">
      <c r="B695" s="507"/>
    </row>
    <row r="696" spans="2:2" ht="15.75" customHeight="1">
      <c r="B696" s="507"/>
    </row>
    <row r="697" spans="2:2" ht="15.75" customHeight="1">
      <c r="B697" s="507"/>
    </row>
    <row r="698" spans="2:2" ht="15.75" customHeight="1">
      <c r="B698" s="507"/>
    </row>
    <row r="699" spans="2:2" ht="15.75" customHeight="1">
      <c r="B699" s="507"/>
    </row>
    <row r="700" spans="2:2" ht="15.75" customHeight="1">
      <c r="B700" s="507"/>
    </row>
    <row r="701" spans="2:2" ht="15.75" customHeight="1">
      <c r="B701" s="507"/>
    </row>
    <row r="702" spans="2:2" ht="15.75" customHeight="1">
      <c r="B702" s="507"/>
    </row>
    <row r="703" spans="2:2" ht="15.75" customHeight="1">
      <c r="B703" s="507"/>
    </row>
    <row r="704" spans="2:2" ht="15.75" customHeight="1">
      <c r="B704" s="507"/>
    </row>
    <row r="705" spans="2:2" ht="15.75" customHeight="1">
      <c r="B705" s="507"/>
    </row>
    <row r="706" spans="2:2" ht="15.75" customHeight="1">
      <c r="B706" s="507"/>
    </row>
    <row r="707" spans="2:2" ht="15.75" customHeight="1">
      <c r="B707" s="507"/>
    </row>
    <row r="708" spans="2:2" ht="15.75" customHeight="1">
      <c r="B708" s="507"/>
    </row>
    <row r="709" spans="2:2" ht="15.75" customHeight="1">
      <c r="B709" s="507"/>
    </row>
    <row r="710" spans="2:2" ht="15.75" customHeight="1">
      <c r="B710" s="507"/>
    </row>
    <row r="711" spans="2:2" ht="15.75" customHeight="1">
      <c r="B711" s="507"/>
    </row>
    <row r="712" spans="2:2" ht="15.75" customHeight="1">
      <c r="B712" s="507"/>
    </row>
    <row r="713" spans="2:2" ht="15.75" customHeight="1">
      <c r="B713" s="507"/>
    </row>
    <row r="714" spans="2:2" ht="15.75" customHeight="1">
      <c r="B714" s="507"/>
    </row>
    <row r="715" spans="2:2" ht="15.75" customHeight="1">
      <c r="B715" s="507"/>
    </row>
    <row r="716" spans="2:2" ht="15.75" customHeight="1">
      <c r="B716" s="507"/>
    </row>
    <row r="717" spans="2:2" ht="15.75" customHeight="1">
      <c r="B717" s="507"/>
    </row>
    <row r="718" spans="2:2" ht="15.75" customHeight="1">
      <c r="B718" s="507"/>
    </row>
    <row r="719" spans="2:2" ht="15.75" customHeight="1">
      <c r="B719" s="507"/>
    </row>
    <row r="720" spans="2:2" ht="15.75" customHeight="1">
      <c r="B720" s="507"/>
    </row>
    <row r="721" spans="2:2" ht="15.75" customHeight="1">
      <c r="B721" s="507"/>
    </row>
    <row r="722" spans="2:2" ht="15.75" customHeight="1">
      <c r="B722" s="507"/>
    </row>
    <row r="723" spans="2:2" ht="15.75" customHeight="1">
      <c r="B723" s="507"/>
    </row>
    <row r="724" spans="2:2" ht="15.75" customHeight="1">
      <c r="B724" s="507"/>
    </row>
    <row r="725" spans="2:2" ht="15.75" customHeight="1">
      <c r="B725" s="507"/>
    </row>
    <row r="726" spans="2:2" ht="15.75" customHeight="1">
      <c r="B726" s="507"/>
    </row>
    <row r="727" spans="2:2" ht="15.75" customHeight="1">
      <c r="B727" s="507"/>
    </row>
    <row r="728" spans="2:2" ht="15.75" customHeight="1">
      <c r="B728" s="507"/>
    </row>
    <row r="729" spans="2:2" ht="15.75" customHeight="1">
      <c r="B729" s="507"/>
    </row>
    <row r="730" spans="2:2" ht="15.75" customHeight="1">
      <c r="B730" s="507"/>
    </row>
    <row r="731" spans="2:2" ht="15.75" customHeight="1">
      <c r="B731" s="507"/>
    </row>
    <row r="732" spans="2:2" ht="15.75" customHeight="1">
      <c r="B732" s="507"/>
    </row>
    <row r="733" spans="2:2" ht="15.75" customHeight="1">
      <c r="B733" s="507"/>
    </row>
    <row r="734" spans="2:2" ht="15.75" customHeight="1">
      <c r="B734" s="507"/>
    </row>
    <row r="735" spans="2:2" ht="15.75" customHeight="1">
      <c r="B735" s="507"/>
    </row>
    <row r="736" spans="2:2" ht="15.75" customHeight="1">
      <c r="B736" s="507"/>
    </row>
    <row r="737" spans="2:2" ht="15.75" customHeight="1">
      <c r="B737" s="507"/>
    </row>
    <row r="738" spans="2:2" ht="15.75" customHeight="1">
      <c r="B738" s="507"/>
    </row>
    <row r="739" spans="2:2" ht="15.75" customHeight="1">
      <c r="B739" s="507"/>
    </row>
    <row r="740" spans="2:2" ht="15.75" customHeight="1">
      <c r="B740" s="507"/>
    </row>
    <row r="741" spans="2:2" ht="15.75" customHeight="1">
      <c r="B741" s="507"/>
    </row>
    <row r="742" spans="2:2" ht="15.75" customHeight="1">
      <c r="B742" s="507"/>
    </row>
    <row r="743" spans="2:2" ht="15.75" customHeight="1">
      <c r="B743" s="507"/>
    </row>
    <row r="744" spans="2:2" ht="15.75" customHeight="1">
      <c r="B744" s="507"/>
    </row>
    <row r="745" spans="2:2" ht="15.75" customHeight="1">
      <c r="B745" s="507"/>
    </row>
    <row r="746" spans="2:2" ht="15.75" customHeight="1">
      <c r="B746" s="507"/>
    </row>
    <row r="747" spans="2:2" ht="15.75" customHeight="1">
      <c r="B747" s="507"/>
    </row>
    <row r="748" spans="2:2" ht="15.75" customHeight="1">
      <c r="B748" s="507"/>
    </row>
    <row r="749" spans="2:2" ht="15.75" customHeight="1">
      <c r="B749" s="507"/>
    </row>
    <row r="750" spans="2:2" ht="15.75" customHeight="1">
      <c r="B750" s="507"/>
    </row>
    <row r="751" spans="2:2" ht="15.75" customHeight="1">
      <c r="B751" s="507"/>
    </row>
    <row r="752" spans="2:2" ht="15.75" customHeight="1">
      <c r="B752" s="507"/>
    </row>
    <row r="753" spans="2:2" ht="15.75" customHeight="1">
      <c r="B753" s="507"/>
    </row>
    <row r="754" spans="2:2" ht="15.75" customHeight="1">
      <c r="B754" s="507"/>
    </row>
    <row r="755" spans="2:2" ht="15.75" customHeight="1">
      <c r="B755" s="507"/>
    </row>
    <row r="756" spans="2:2" ht="15.75" customHeight="1">
      <c r="B756" s="507"/>
    </row>
    <row r="757" spans="2:2" ht="15.75" customHeight="1">
      <c r="B757" s="507"/>
    </row>
    <row r="758" spans="2:2" ht="15.75" customHeight="1">
      <c r="B758" s="507"/>
    </row>
    <row r="759" spans="2:2" ht="15.75" customHeight="1">
      <c r="B759" s="507"/>
    </row>
    <row r="760" spans="2:2" ht="15.75" customHeight="1">
      <c r="B760" s="507"/>
    </row>
    <row r="761" spans="2:2" ht="15.75" customHeight="1">
      <c r="B761" s="507"/>
    </row>
    <row r="762" spans="2:2" ht="15.75" customHeight="1">
      <c r="B762" s="507"/>
    </row>
    <row r="763" spans="2:2" ht="15.75" customHeight="1">
      <c r="B763" s="507"/>
    </row>
    <row r="764" spans="2:2" ht="15.75" customHeight="1">
      <c r="B764" s="507"/>
    </row>
    <row r="765" spans="2:2" ht="15.75" customHeight="1">
      <c r="B765" s="507"/>
    </row>
    <row r="766" spans="2:2" ht="15.75" customHeight="1">
      <c r="B766" s="507"/>
    </row>
    <row r="767" spans="2:2" ht="15.75" customHeight="1">
      <c r="B767" s="507"/>
    </row>
    <row r="768" spans="2:2" ht="15.75" customHeight="1">
      <c r="B768" s="507"/>
    </row>
    <row r="769" spans="2:2" ht="15.75" customHeight="1">
      <c r="B769" s="507"/>
    </row>
    <row r="770" spans="2:2" ht="15.75" customHeight="1">
      <c r="B770" s="507"/>
    </row>
    <row r="771" spans="2:2" ht="15.75" customHeight="1">
      <c r="B771" s="507"/>
    </row>
    <row r="772" spans="2:2" ht="15.75" customHeight="1">
      <c r="B772" s="507"/>
    </row>
    <row r="773" spans="2:2" ht="15.75" customHeight="1">
      <c r="B773" s="507"/>
    </row>
    <row r="774" spans="2:2" ht="15.75" customHeight="1">
      <c r="B774" s="507"/>
    </row>
    <row r="775" spans="2:2" ht="15.75" customHeight="1">
      <c r="B775" s="507"/>
    </row>
    <row r="776" spans="2:2" ht="15.75" customHeight="1">
      <c r="B776" s="507"/>
    </row>
    <row r="777" spans="2:2" ht="15.75" customHeight="1">
      <c r="B777" s="507"/>
    </row>
    <row r="778" spans="2:2" ht="15.75" customHeight="1">
      <c r="B778" s="507"/>
    </row>
    <row r="779" spans="2:2" ht="15.75" customHeight="1">
      <c r="B779" s="507"/>
    </row>
    <row r="780" spans="2:2" ht="15.75" customHeight="1">
      <c r="B780" s="507"/>
    </row>
    <row r="781" spans="2:2" ht="15.75" customHeight="1">
      <c r="B781" s="507"/>
    </row>
    <row r="782" spans="2:2" ht="15.75" customHeight="1">
      <c r="B782" s="507"/>
    </row>
    <row r="783" spans="2:2" ht="15.75" customHeight="1">
      <c r="B783" s="507"/>
    </row>
    <row r="784" spans="2:2" ht="15.75" customHeight="1">
      <c r="B784" s="507"/>
    </row>
    <row r="785" spans="2:2" ht="15.75" customHeight="1">
      <c r="B785" s="507"/>
    </row>
    <row r="786" spans="2:2" ht="15.75" customHeight="1">
      <c r="B786" s="507"/>
    </row>
    <row r="787" spans="2:2" ht="15.75" customHeight="1">
      <c r="B787" s="507"/>
    </row>
    <row r="788" spans="2:2" ht="15.75" customHeight="1">
      <c r="B788" s="507"/>
    </row>
    <row r="789" spans="2:2" ht="15.75" customHeight="1">
      <c r="B789" s="507"/>
    </row>
    <row r="790" spans="2:2" ht="15.75" customHeight="1">
      <c r="B790" s="507"/>
    </row>
    <row r="791" spans="2:2" ht="15.75" customHeight="1">
      <c r="B791" s="507"/>
    </row>
    <row r="792" spans="2:2" ht="15.75" customHeight="1">
      <c r="B792" s="507"/>
    </row>
    <row r="793" spans="2:2" ht="15.75" customHeight="1">
      <c r="B793" s="507"/>
    </row>
    <row r="794" spans="2:2" ht="15.75" customHeight="1">
      <c r="B794" s="507"/>
    </row>
    <row r="795" spans="2:2" ht="15.75" customHeight="1">
      <c r="B795" s="507"/>
    </row>
    <row r="796" spans="2:2" ht="15.75" customHeight="1">
      <c r="B796" s="507"/>
    </row>
    <row r="797" spans="2:2" ht="15.75" customHeight="1">
      <c r="B797" s="507"/>
    </row>
    <row r="798" spans="2:2" ht="15.75" customHeight="1">
      <c r="B798" s="507"/>
    </row>
    <row r="799" spans="2:2" ht="15.75" customHeight="1">
      <c r="B799" s="507"/>
    </row>
    <row r="800" spans="2:2" ht="15.75" customHeight="1">
      <c r="B800" s="507"/>
    </row>
    <row r="801" spans="2:2" ht="15.75" customHeight="1">
      <c r="B801" s="507"/>
    </row>
    <row r="802" spans="2:2" ht="15.75" customHeight="1">
      <c r="B802" s="507"/>
    </row>
    <row r="803" spans="2:2" ht="15.75" customHeight="1">
      <c r="B803" s="507"/>
    </row>
    <row r="804" spans="2:2" ht="15.75" customHeight="1">
      <c r="B804" s="507"/>
    </row>
    <row r="805" spans="2:2" ht="15.75" customHeight="1">
      <c r="B805" s="507"/>
    </row>
    <row r="806" spans="2:2" ht="15.75" customHeight="1">
      <c r="B806" s="507"/>
    </row>
    <row r="807" spans="2:2" ht="15.75" customHeight="1">
      <c r="B807" s="507"/>
    </row>
    <row r="808" spans="2:2" ht="15.75" customHeight="1">
      <c r="B808" s="507"/>
    </row>
    <row r="809" spans="2:2" ht="15.75" customHeight="1">
      <c r="B809" s="507"/>
    </row>
    <row r="810" spans="2:2" ht="15.75" customHeight="1">
      <c r="B810" s="507"/>
    </row>
    <row r="811" spans="2:2" ht="15.75" customHeight="1">
      <c r="B811" s="507"/>
    </row>
    <row r="812" spans="2:2" ht="15.75" customHeight="1">
      <c r="B812" s="507"/>
    </row>
    <row r="813" spans="2:2" ht="15.75" customHeight="1">
      <c r="B813" s="507"/>
    </row>
    <row r="814" spans="2:2" ht="15.75" customHeight="1">
      <c r="B814" s="507"/>
    </row>
    <row r="815" spans="2:2" ht="15.75" customHeight="1">
      <c r="B815" s="507"/>
    </row>
    <row r="816" spans="2:2" ht="15.75" customHeight="1">
      <c r="B816" s="507"/>
    </row>
    <row r="817" spans="2:2" ht="15.75" customHeight="1">
      <c r="B817" s="507"/>
    </row>
    <row r="818" spans="2:2" ht="15.75" customHeight="1">
      <c r="B818" s="507"/>
    </row>
    <row r="819" spans="2:2" ht="15.75" customHeight="1">
      <c r="B819" s="507"/>
    </row>
    <row r="820" spans="2:2" ht="15.75" customHeight="1">
      <c r="B820" s="507"/>
    </row>
    <row r="821" spans="2:2" ht="15.75" customHeight="1">
      <c r="B821" s="507"/>
    </row>
    <row r="822" spans="2:2" ht="15.75" customHeight="1">
      <c r="B822" s="507"/>
    </row>
    <row r="823" spans="2:2" ht="15.75" customHeight="1">
      <c r="B823" s="507"/>
    </row>
    <row r="824" spans="2:2" ht="15.75" customHeight="1">
      <c r="B824" s="507"/>
    </row>
    <row r="825" spans="2:2" ht="15.75" customHeight="1">
      <c r="B825" s="507"/>
    </row>
    <row r="826" spans="2:2" ht="15.75" customHeight="1">
      <c r="B826" s="507"/>
    </row>
    <row r="827" spans="2:2" ht="15.75" customHeight="1">
      <c r="B827" s="507"/>
    </row>
    <row r="828" spans="2:2" ht="15.75" customHeight="1">
      <c r="B828" s="507"/>
    </row>
    <row r="829" spans="2:2" ht="15.75" customHeight="1">
      <c r="B829" s="507"/>
    </row>
    <row r="830" spans="2:2" ht="15.75" customHeight="1">
      <c r="B830" s="507"/>
    </row>
    <row r="831" spans="2:2" ht="15.75" customHeight="1">
      <c r="B831" s="507"/>
    </row>
    <row r="832" spans="2:2" ht="15.75" customHeight="1">
      <c r="B832" s="507"/>
    </row>
    <row r="833" spans="2:2" ht="15.75" customHeight="1">
      <c r="B833" s="507"/>
    </row>
    <row r="834" spans="2:2" ht="15.75" customHeight="1">
      <c r="B834" s="507"/>
    </row>
    <row r="835" spans="2:2" ht="15.75" customHeight="1">
      <c r="B835" s="507"/>
    </row>
    <row r="836" spans="2:2" ht="15.75" customHeight="1">
      <c r="B836" s="507"/>
    </row>
    <row r="837" spans="2:2" ht="15.75" customHeight="1">
      <c r="B837" s="507"/>
    </row>
    <row r="838" spans="2:2" ht="15.75" customHeight="1">
      <c r="B838" s="507"/>
    </row>
    <row r="839" spans="2:2" ht="15.75" customHeight="1">
      <c r="B839" s="507"/>
    </row>
    <row r="840" spans="2:2" ht="15.75" customHeight="1">
      <c r="B840" s="507"/>
    </row>
    <row r="841" spans="2:2" ht="15.75" customHeight="1">
      <c r="B841" s="507"/>
    </row>
    <row r="842" spans="2:2" ht="15.75" customHeight="1">
      <c r="B842" s="507"/>
    </row>
    <row r="843" spans="2:2" ht="15.75" customHeight="1">
      <c r="B843" s="507"/>
    </row>
    <row r="844" spans="2:2" ht="15.75" customHeight="1">
      <c r="B844" s="507"/>
    </row>
    <row r="845" spans="2:2" ht="15.75" customHeight="1">
      <c r="B845" s="507"/>
    </row>
    <row r="846" spans="2:2" ht="15.75" customHeight="1">
      <c r="B846" s="507"/>
    </row>
    <row r="847" spans="2:2" ht="15.75" customHeight="1">
      <c r="B847" s="507"/>
    </row>
    <row r="848" spans="2:2" ht="15.75" customHeight="1">
      <c r="B848" s="507"/>
    </row>
    <row r="849" spans="2:2" ht="15.75" customHeight="1">
      <c r="B849" s="507"/>
    </row>
    <row r="850" spans="2:2" ht="15.75" customHeight="1">
      <c r="B850" s="507"/>
    </row>
    <row r="851" spans="2:2" ht="15.75" customHeight="1">
      <c r="B851" s="507"/>
    </row>
    <row r="852" spans="2:2" ht="15.75" customHeight="1">
      <c r="B852" s="507"/>
    </row>
    <row r="853" spans="2:2" ht="15.75" customHeight="1">
      <c r="B853" s="507"/>
    </row>
    <row r="854" spans="2:2" ht="15.75" customHeight="1">
      <c r="B854" s="507"/>
    </row>
    <row r="855" spans="2:2" ht="15.75" customHeight="1">
      <c r="B855" s="507"/>
    </row>
    <row r="856" spans="2:2" ht="15.75" customHeight="1">
      <c r="B856" s="507"/>
    </row>
    <row r="857" spans="2:2" ht="15.75" customHeight="1">
      <c r="B857" s="507"/>
    </row>
    <row r="858" spans="2:2" ht="15.75" customHeight="1">
      <c r="B858" s="507"/>
    </row>
    <row r="859" spans="2:2" ht="15.75" customHeight="1">
      <c r="B859" s="507"/>
    </row>
    <row r="860" spans="2:2" ht="15.75" customHeight="1">
      <c r="B860" s="507"/>
    </row>
    <row r="861" spans="2:2" ht="15.75" customHeight="1">
      <c r="B861" s="507"/>
    </row>
    <row r="862" spans="2:2" ht="15.75" customHeight="1">
      <c r="B862" s="507"/>
    </row>
    <row r="863" spans="2:2" ht="15.75" customHeight="1">
      <c r="B863" s="507"/>
    </row>
    <row r="864" spans="2:2" ht="15.75" customHeight="1">
      <c r="B864" s="507"/>
    </row>
    <row r="865" spans="2:2" ht="15.75" customHeight="1">
      <c r="B865" s="507"/>
    </row>
    <row r="866" spans="2:2" ht="15.75" customHeight="1">
      <c r="B866" s="507"/>
    </row>
    <row r="867" spans="2:2" ht="15.75" customHeight="1">
      <c r="B867" s="507"/>
    </row>
    <row r="868" spans="2:2" ht="15.75" customHeight="1">
      <c r="B868" s="507"/>
    </row>
    <row r="869" spans="2:2" ht="15.75" customHeight="1">
      <c r="B869" s="507"/>
    </row>
    <row r="870" spans="2:2" ht="15.75" customHeight="1">
      <c r="B870" s="507"/>
    </row>
    <row r="871" spans="2:2" ht="15.75" customHeight="1">
      <c r="B871" s="507"/>
    </row>
    <row r="872" spans="2:2" ht="15.75" customHeight="1">
      <c r="B872" s="507"/>
    </row>
    <row r="873" spans="2:2" ht="15.75" customHeight="1">
      <c r="B873" s="507"/>
    </row>
    <row r="874" spans="2:2" ht="15.75" customHeight="1">
      <c r="B874" s="507"/>
    </row>
    <row r="875" spans="2:2" ht="15.75" customHeight="1">
      <c r="B875" s="507"/>
    </row>
    <row r="876" spans="2:2" ht="15.75" customHeight="1">
      <c r="B876" s="507"/>
    </row>
    <row r="877" spans="2:2" ht="15.75" customHeight="1">
      <c r="B877" s="507"/>
    </row>
    <row r="878" spans="2:2" ht="15.75" customHeight="1">
      <c r="B878" s="507"/>
    </row>
    <row r="879" spans="2:2" ht="15.75" customHeight="1">
      <c r="B879" s="507"/>
    </row>
    <row r="880" spans="2:2" ht="15.75" customHeight="1">
      <c r="B880" s="507"/>
    </row>
    <row r="881" spans="2:2" ht="15.75" customHeight="1">
      <c r="B881" s="507"/>
    </row>
    <row r="882" spans="2:2" ht="15.75" customHeight="1">
      <c r="B882" s="507"/>
    </row>
    <row r="883" spans="2:2" ht="15.75" customHeight="1">
      <c r="B883" s="507"/>
    </row>
    <row r="884" spans="2:2" ht="15.75" customHeight="1">
      <c r="B884" s="507"/>
    </row>
    <row r="885" spans="2:2" ht="15.75" customHeight="1">
      <c r="B885" s="507"/>
    </row>
    <row r="886" spans="2:2" ht="15.75" customHeight="1">
      <c r="B886" s="507"/>
    </row>
    <row r="887" spans="2:2" ht="15.75" customHeight="1">
      <c r="B887" s="507"/>
    </row>
    <row r="888" spans="2:2" ht="15.75" customHeight="1">
      <c r="B888" s="507"/>
    </row>
    <row r="889" spans="2:2" ht="15.75" customHeight="1">
      <c r="B889" s="507"/>
    </row>
    <row r="890" spans="2:2" ht="15.75" customHeight="1">
      <c r="B890" s="507"/>
    </row>
    <row r="891" spans="2:2" ht="15.75" customHeight="1">
      <c r="B891" s="507"/>
    </row>
    <row r="892" spans="2:2" ht="15.75" customHeight="1">
      <c r="B892" s="507"/>
    </row>
    <row r="893" spans="2:2" ht="15.75" customHeight="1">
      <c r="B893" s="507"/>
    </row>
    <row r="894" spans="2:2" ht="15.75" customHeight="1">
      <c r="B894" s="507"/>
    </row>
    <row r="895" spans="2:2" ht="15.75" customHeight="1">
      <c r="B895" s="507"/>
    </row>
    <row r="896" spans="2:2" ht="15.75" customHeight="1">
      <c r="B896" s="507"/>
    </row>
    <row r="897" spans="2:2" ht="15.75" customHeight="1">
      <c r="B897" s="507"/>
    </row>
    <row r="898" spans="2:2" ht="15.75" customHeight="1">
      <c r="B898" s="507"/>
    </row>
    <row r="899" spans="2:2" ht="15.75" customHeight="1">
      <c r="B899" s="507"/>
    </row>
    <row r="900" spans="2:2" ht="15.75" customHeight="1">
      <c r="B900" s="507"/>
    </row>
    <row r="901" spans="2:2" ht="15.75" customHeight="1">
      <c r="B901" s="507"/>
    </row>
    <row r="902" spans="2:2" ht="15.75" customHeight="1">
      <c r="B902" s="507"/>
    </row>
    <row r="903" spans="2:2" ht="15.75" customHeight="1">
      <c r="B903" s="507"/>
    </row>
    <row r="904" spans="2:2" ht="15.75" customHeight="1">
      <c r="B904" s="507"/>
    </row>
    <row r="905" spans="2:2" ht="15.75" customHeight="1">
      <c r="B905" s="507"/>
    </row>
    <row r="906" spans="2:2" ht="15.75" customHeight="1">
      <c r="B906" s="507"/>
    </row>
    <row r="907" spans="2:2" ht="15.75" customHeight="1">
      <c r="B907" s="507"/>
    </row>
    <row r="908" spans="2:2" ht="15.75" customHeight="1">
      <c r="B908" s="507"/>
    </row>
    <row r="909" spans="2:2" ht="15.75" customHeight="1">
      <c r="B909" s="507"/>
    </row>
    <row r="910" spans="2:2" ht="15.75" customHeight="1">
      <c r="B910" s="507"/>
    </row>
    <row r="911" spans="2:2" ht="15.75" customHeight="1">
      <c r="B911" s="507"/>
    </row>
    <row r="912" spans="2:2" ht="15.75" customHeight="1">
      <c r="B912" s="507"/>
    </row>
    <row r="913" spans="2:2" ht="15.75" customHeight="1">
      <c r="B913" s="507"/>
    </row>
    <row r="914" spans="2:2" ht="15.75" customHeight="1">
      <c r="B914" s="507"/>
    </row>
    <row r="915" spans="2:2" ht="15.75" customHeight="1">
      <c r="B915" s="507"/>
    </row>
    <row r="916" spans="2:2" ht="15.75" customHeight="1">
      <c r="B916" s="507"/>
    </row>
    <row r="917" spans="2:2" ht="15.75" customHeight="1">
      <c r="B917" s="507"/>
    </row>
    <row r="918" spans="2:2" ht="15.75" customHeight="1">
      <c r="B918" s="507"/>
    </row>
    <row r="919" spans="2:2" ht="15.75" customHeight="1">
      <c r="B919" s="507"/>
    </row>
    <row r="920" spans="2:2" ht="15.75" customHeight="1">
      <c r="B920" s="507"/>
    </row>
    <row r="921" spans="2:2" ht="15.75" customHeight="1">
      <c r="B921" s="507"/>
    </row>
    <row r="922" spans="2:2" ht="15.75" customHeight="1">
      <c r="B922" s="507"/>
    </row>
    <row r="923" spans="2:2" ht="15.75" customHeight="1">
      <c r="B923" s="507"/>
    </row>
    <row r="924" spans="2:2" ht="15.75" customHeight="1">
      <c r="B924" s="507"/>
    </row>
    <row r="925" spans="2:2" ht="15.75" customHeight="1">
      <c r="B925" s="507"/>
    </row>
    <row r="926" spans="2:2" ht="15.75" customHeight="1">
      <c r="B926" s="507"/>
    </row>
    <row r="927" spans="2:2" ht="15.75" customHeight="1">
      <c r="B927" s="507"/>
    </row>
    <row r="928" spans="2:2" ht="15.75" customHeight="1">
      <c r="B928" s="507"/>
    </row>
    <row r="929" spans="2:2" ht="15.75" customHeight="1">
      <c r="B929" s="507"/>
    </row>
    <row r="930" spans="2:2" ht="15.75" customHeight="1">
      <c r="B930" s="507"/>
    </row>
    <row r="931" spans="2:2" ht="15.75" customHeight="1">
      <c r="B931" s="507"/>
    </row>
    <row r="932" spans="2:2" ht="15.75" customHeight="1">
      <c r="B932" s="507"/>
    </row>
    <row r="933" spans="2:2" ht="15.75" customHeight="1">
      <c r="B933" s="507"/>
    </row>
    <row r="934" spans="2:2" ht="15.75" customHeight="1">
      <c r="B934" s="507"/>
    </row>
    <row r="935" spans="2:2" ht="15.75" customHeight="1">
      <c r="B935" s="507"/>
    </row>
    <row r="936" spans="2:2" ht="15.75" customHeight="1">
      <c r="B936" s="507"/>
    </row>
    <row r="937" spans="2:2" ht="15.75" customHeight="1">
      <c r="B937" s="507"/>
    </row>
    <row r="938" spans="2:2" ht="15.75" customHeight="1">
      <c r="B938" s="507"/>
    </row>
    <row r="939" spans="2:2" ht="15.75" customHeight="1">
      <c r="B939" s="507"/>
    </row>
    <row r="940" spans="2:2" ht="15.75" customHeight="1">
      <c r="B940" s="507"/>
    </row>
    <row r="941" spans="2:2" ht="15.75" customHeight="1">
      <c r="B941" s="507"/>
    </row>
    <row r="942" spans="2:2" ht="15.75" customHeight="1">
      <c r="B942" s="507"/>
    </row>
    <row r="943" spans="2:2" ht="15.75" customHeight="1">
      <c r="B943" s="507"/>
    </row>
    <row r="944" spans="2:2" ht="15.75" customHeight="1">
      <c r="B944" s="507"/>
    </row>
    <row r="945" spans="2:2" ht="15.75" customHeight="1">
      <c r="B945" s="507"/>
    </row>
    <row r="946" spans="2:2" ht="15.75" customHeight="1">
      <c r="B946" s="507"/>
    </row>
    <row r="947" spans="2:2" ht="15.75" customHeight="1">
      <c r="B947" s="507"/>
    </row>
    <row r="948" spans="2:2" ht="15.75" customHeight="1">
      <c r="B948" s="507"/>
    </row>
    <row r="949" spans="2:2" ht="15.75" customHeight="1">
      <c r="B949" s="507"/>
    </row>
    <row r="950" spans="2:2" ht="15.75" customHeight="1">
      <c r="B950" s="507"/>
    </row>
    <row r="951" spans="2:2" ht="15.75" customHeight="1">
      <c r="B951" s="507"/>
    </row>
    <row r="952" spans="2:2" ht="15.75" customHeight="1">
      <c r="B952" s="507"/>
    </row>
    <row r="953" spans="2:2" ht="15.75" customHeight="1">
      <c r="B953" s="507"/>
    </row>
    <row r="954" spans="2:2" ht="15.75" customHeight="1">
      <c r="B954" s="507"/>
    </row>
    <row r="955" spans="2:2" ht="15.75" customHeight="1">
      <c r="B955" s="507"/>
    </row>
    <row r="956" spans="2:2" ht="15.75" customHeight="1">
      <c r="B956" s="507"/>
    </row>
    <row r="957" spans="2:2" ht="15.75" customHeight="1">
      <c r="B957" s="507"/>
    </row>
    <row r="958" spans="2:2" ht="15.75" customHeight="1">
      <c r="B958" s="507"/>
    </row>
    <row r="959" spans="2:2" ht="15.75" customHeight="1">
      <c r="B959" s="507"/>
    </row>
    <row r="960" spans="2:2" ht="15.75" customHeight="1">
      <c r="B960" s="507"/>
    </row>
    <row r="961" spans="2:2" ht="15.75" customHeight="1">
      <c r="B961" s="507"/>
    </row>
    <row r="962" spans="2:2" ht="15.75" customHeight="1">
      <c r="B962" s="507"/>
    </row>
    <row r="963" spans="2:2" ht="15.75" customHeight="1">
      <c r="B963" s="507"/>
    </row>
    <row r="964" spans="2:2" ht="15.75" customHeight="1">
      <c r="B964" s="507"/>
    </row>
    <row r="965" spans="2:2" ht="15.75" customHeight="1">
      <c r="B965" s="507"/>
    </row>
    <row r="966" spans="2:2" ht="15.75" customHeight="1">
      <c r="B966" s="507"/>
    </row>
    <row r="967" spans="2:2" ht="15.75" customHeight="1">
      <c r="B967" s="507"/>
    </row>
    <row r="968" spans="2:2" ht="15.75" customHeight="1">
      <c r="B968" s="507"/>
    </row>
    <row r="969" spans="2:2" ht="15.75" customHeight="1">
      <c r="B969" s="507"/>
    </row>
    <row r="970" spans="2:2" ht="15.75" customHeight="1">
      <c r="B970" s="507"/>
    </row>
    <row r="971" spans="2:2" ht="15.75" customHeight="1">
      <c r="B971" s="507"/>
    </row>
    <row r="972" spans="2:2" ht="15.75" customHeight="1">
      <c r="B972" s="507"/>
    </row>
    <row r="973" spans="2:2" ht="15.75" customHeight="1">
      <c r="B973" s="507"/>
    </row>
    <row r="974" spans="2:2" ht="15.75" customHeight="1">
      <c r="B974" s="507"/>
    </row>
    <row r="975" spans="2:2" ht="15.75" customHeight="1">
      <c r="B975" s="507"/>
    </row>
    <row r="976" spans="2:2" ht="15.75" customHeight="1">
      <c r="B976" s="507"/>
    </row>
    <row r="977" spans="2:2" ht="15.75" customHeight="1">
      <c r="B977" s="507"/>
    </row>
    <row r="978" spans="2:2" ht="15.75" customHeight="1">
      <c r="B978" s="507"/>
    </row>
    <row r="979" spans="2:2" ht="15.75" customHeight="1">
      <c r="B979" s="507"/>
    </row>
    <row r="980" spans="2:2" ht="15.75" customHeight="1">
      <c r="B980" s="507"/>
    </row>
    <row r="981" spans="2:2" ht="15.75" customHeight="1">
      <c r="B981" s="507"/>
    </row>
    <row r="982" spans="2:2" ht="15.75" customHeight="1">
      <c r="B982" s="507"/>
    </row>
    <row r="983" spans="2:2" ht="15.75" customHeight="1">
      <c r="B983" s="507"/>
    </row>
    <row r="984" spans="2:2" ht="15.75" customHeight="1">
      <c r="B984" s="507"/>
    </row>
    <row r="985" spans="2:2" ht="15.75" customHeight="1">
      <c r="B985" s="507"/>
    </row>
    <row r="986" spans="2:2" ht="15.75" customHeight="1">
      <c r="B986" s="507"/>
    </row>
    <row r="987" spans="2:2" ht="15.75" customHeight="1">
      <c r="B987" s="507"/>
    </row>
    <row r="988" spans="2:2" ht="15.75" customHeight="1">
      <c r="B988" s="507"/>
    </row>
    <row r="989" spans="2:2" ht="15.75" customHeight="1">
      <c r="B989" s="507"/>
    </row>
    <row r="990" spans="2:2" ht="15.75" customHeight="1">
      <c r="B990" s="507"/>
    </row>
    <row r="991" spans="2:2" ht="15.75" customHeight="1">
      <c r="B991" s="507"/>
    </row>
    <row r="992" spans="2:2" ht="15.75" customHeight="1">
      <c r="B992" s="507"/>
    </row>
    <row r="993" spans="2:2" ht="15.75" customHeight="1">
      <c r="B993" s="507"/>
    </row>
    <row r="994" spans="2:2" ht="15.75" customHeight="1">
      <c r="B994" s="507"/>
    </row>
    <row r="995" spans="2:2" ht="15.75" customHeight="1">
      <c r="B995" s="507"/>
    </row>
    <row r="996" spans="2:2" ht="15.75" customHeight="1">
      <c r="B996" s="507"/>
    </row>
    <row r="997" spans="2:2" ht="15.75" customHeight="1">
      <c r="B997" s="507"/>
    </row>
    <row r="998" spans="2:2" ht="15.75" customHeight="1">
      <c r="B998" s="507"/>
    </row>
    <row r="999" spans="2:2" ht="15.75" customHeight="1">
      <c r="B999" s="507"/>
    </row>
    <row r="1000" spans="2:2" ht="15.75" customHeight="1">
      <c r="B1000" s="507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Y1000"/>
  <sheetViews>
    <sheetView workbookViewId="0"/>
  </sheetViews>
  <sheetFormatPr defaultColWidth="14.453125" defaultRowHeight="15" customHeight="1"/>
  <cols>
    <col min="1" max="1" width="16.453125" customWidth="1"/>
    <col min="2" max="2" width="58.7265625" customWidth="1"/>
    <col min="3" max="15" width="11" hidden="1" customWidth="1"/>
    <col min="16" max="16" width="11" customWidth="1"/>
    <col min="17" max="17" width="8.26953125" customWidth="1"/>
    <col min="18" max="18" width="10.7265625" customWidth="1"/>
    <col min="19" max="19" width="11" customWidth="1"/>
    <col min="20" max="20" width="1.26953125" customWidth="1"/>
    <col min="21" max="21" width="42.81640625" customWidth="1"/>
    <col min="22" max="22" width="11" customWidth="1"/>
    <col min="23" max="23" width="12.7265625" customWidth="1"/>
    <col min="24" max="26" width="11" customWidth="1"/>
  </cols>
  <sheetData>
    <row r="1" spans="2:21" ht="14.5">
      <c r="P1" s="535"/>
      <c r="Q1" s="535"/>
      <c r="S1" s="536"/>
      <c r="U1" s="507"/>
    </row>
    <row r="2" spans="2:21" ht="43.5">
      <c r="B2" s="537" t="s">
        <v>313</v>
      </c>
      <c r="C2" s="538" t="s">
        <v>314</v>
      </c>
      <c r="D2" s="538" t="s">
        <v>315</v>
      </c>
      <c r="E2" s="538" t="s">
        <v>316</v>
      </c>
      <c r="F2" s="538" t="s">
        <v>317</v>
      </c>
      <c r="G2" s="538" t="s">
        <v>318</v>
      </c>
      <c r="H2" s="538" t="s">
        <v>319</v>
      </c>
      <c r="I2" s="538" t="s">
        <v>320</v>
      </c>
      <c r="J2" s="538" t="s">
        <v>321</v>
      </c>
      <c r="K2" s="538" t="s">
        <v>322</v>
      </c>
      <c r="L2" s="538" t="s">
        <v>323</v>
      </c>
      <c r="M2" s="538" t="s">
        <v>324</v>
      </c>
      <c r="N2" s="538" t="s">
        <v>325</v>
      </c>
      <c r="O2" s="538" t="s">
        <v>326</v>
      </c>
      <c r="P2" s="539" t="s">
        <v>327</v>
      </c>
      <c r="Q2" s="539" t="s">
        <v>328</v>
      </c>
      <c r="R2" s="538" t="s">
        <v>329</v>
      </c>
      <c r="S2" s="540" t="s">
        <v>330</v>
      </c>
      <c r="U2" s="507"/>
    </row>
    <row r="3" spans="2:21" ht="14.5">
      <c r="P3" s="535"/>
      <c r="Q3" s="535"/>
      <c r="S3" s="536"/>
      <c r="U3" s="507"/>
    </row>
    <row r="4" spans="2:21" ht="14.5">
      <c r="B4" s="541" t="s">
        <v>331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S4" s="536"/>
      <c r="U4" s="507"/>
    </row>
    <row r="5" spans="2:21" ht="14.5">
      <c r="B5" s="541" t="s">
        <v>13</v>
      </c>
      <c r="C5" s="535">
        <v>22702.5</v>
      </c>
      <c r="D5" s="535"/>
      <c r="E5" s="535"/>
      <c r="F5" s="535"/>
      <c r="G5" s="535"/>
      <c r="H5" s="535"/>
      <c r="I5" s="535">
        <v>22702.5</v>
      </c>
      <c r="J5" s="535"/>
      <c r="K5" s="535"/>
      <c r="L5" s="535"/>
      <c r="M5" s="535"/>
      <c r="N5" s="535"/>
      <c r="O5" s="535">
        <f t="shared" ref="O5:O6" si="0">SUM(C5:N5)</f>
        <v>45405</v>
      </c>
      <c r="P5" s="535">
        <f t="shared" ref="P5:P6" si="1">-O5</f>
        <v>-45405</v>
      </c>
      <c r="Q5" s="535">
        <f>-'Jan - March 2023'!H45</f>
        <v>-45405</v>
      </c>
      <c r="S5" s="536"/>
      <c r="U5" s="507"/>
    </row>
    <row r="6" spans="2:21" ht="14.5">
      <c r="B6" s="541" t="s">
        <v>332</v>
      </c>
      <c r="C6" s="535">
        <v>2364</v>
      </c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>
        <f t="shared" si="0"/>
        <v>2364</v>
      </c>
      <c r="P6" s="535">
        <f t="shared" si="1"/>
        <v>-2364</v>
      </c>
      <c r="Q6" s="535">
        <f>+'Jan - March 2023'!I45</f>
        <v>0</v>
      </c>
      <c r="S6" s="536"/>
      <c r="U6" s="507"/>
    </row>
    <row r="7" spans="2:21" ht="14.5">
      <c r="B7" s="541" t="s">
        <v>15</v>
      </c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>
        <f>-'Jan - March 2023'!J45</f>
        <v>-5589.8</v>
      </c>
      <c r="S7" s="536"/>
      <c r="U7" s="507" t="s">
        <v>333</v>
      </c>
    </row>
    <row r="8" spans="2:21" ht="14.5">
      <c r="B8" s="542" t="s">
        <v>301</v>
      </c>
      <c r="C8" s="543">
        <f t="shared" ref="C8:P8" si="2">SUM(C5:C6)</f>
        <v>25066.5</v>
      </c>
      <c r="D8" s="543">
        <f t="shared" si="2"/>
        <v>0</v>
      </c>
      <c r="E8" s="543">
        <f t="shared" si="2"/>
        <v>0</v>
      </c>
      <c r="F8" s="543">
        <f t="shared" si="2"/>
        <v>0</v>
      </c>
      <c r="G8" s="543">
        <f t="shared" si="2"/>
        <v>0</v>
      </c>
      <c r="H8" s="543">
        <f t="shared" si="2"/>
        <v>0</v>
      </c>
      <c r="I8" s="543">
        <f t="shared" si="2"/>
        <v>22702.5</v>
      </c>
      <c r="J8" s="543">
        <f t="shared" si="2"/>
        <v>0</v>
      </c>
      <c r="K8" s="543">
        <f t="shared" si="2"/>
        <v>0</v>
      </c>
      <c r="L8" s="543">
        <f t="shared" si="2"/>
        <v>0</v>
      </c>
      <c r="M8" s="543">
        <f t="shared" si="2"/>
        <v>0</v>
      </c>
      <c r="N8" s="543">
        <f t="shared" si="2"/>
        <v>0</v>
      </c>
      <c r="O8" s="544">
        <f t="shared" si="2"/>
        <v>47769</v>
      </c>
      <c r="P8" s="545">
        <f t="shared" si="2"/>
        <v>-47769</v>
      </c>
      <c r="Q8" s="546">
        <f>-'Jan - March 2023'!H47</f>
        <v>-53161.47</v>
      </c>
      <c r="R8" s="546">
        <f>+P8-Q8</f>
        <v>5392.4700000000012</v>
      </c>
      <c r="S8" s="547">
        <f>+Q8/P8</f>
        <v>1.1128863907555109</v>
      </c>
      <c r="U8" s="507"/>
    </row>
    <row r="9" spans="2:21" ht="14.5">
      <c r="B9" s="541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S9" s="536"/>
      <c r="U9" s="507"/>
    </row>
    <row r="10" spans="2:21" ht="14.5">
      <c r="B10" s="541" t="s">
        <v>334</v>
      </c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S10" s="536"/>
      <c r="U10" s="507"/>
    </row>
    <row r="11" spans="2:21" ht="14.5">
      <c r="B11" s="548" t="s">
        <v>335</v>
      </c>
      <c r="C11" s="535">
        <v>968.5</v>
      </c>
      <c r="D11" s="535">
        <v>968.5</v>
      </c>
      <c r="E11" s="535">
        <v>968.5</v>
      </c>
      <c r="F11" s="535">
        <v>968.5</v>
      </c>
      <c r="G11" s="535">
        <v>968.5</v>
      </c>
      <c r="H11" s="535">
        <v>968.5</v>
      </c>
      <c r="I11" s="535">
        <v>968.5</v>
      </c>
      <c r="J11" s="535">
        <v>968.5</v>
      </c>
      <c r="K11" s="535">
        <v>968.5</v>
      </c>
      <c r="L11" s="535">
        <v>968.5</v>
      </c>
      <c r="M11" s="535">
        <v>968.5</v>
      </c>
      <c r="N11" s="535">
        <v>968.5</v>
      </c>
      <c r="O11" s="535">
        <f t="shared" ref="O11:O12" si="3">SUM(C11:N11)</f>
        <v>11622</v>
      </c>
      <c r="P11" s="535">
        <v>12000</v>
      </c>
      <c r="Q11" s="535"/>
      <c r="S11" s="536"/>
      <c r="U11" s="507"/>
    </row>
    <row r="12" spans="2:21" ht="14.5">
      <c r="B12" s="548" t="s">
        <v>336</v>
      </c>
      <c r="C12" s="535">
        <v>318.63</v>
      </c>
      <c r="D12" s="535">
        <v>318.63</v>
      </c>
      <c r="E12" s="535">
        <v>318.63</v>
      </c>
      <c r="F12" s="535">
        <v>318.63</v>
      </c>
      <c r="G12" s="535">
        <v>318.63</v>
      </c>
      <c r="H12" s="535">
        <v>318.63</v>
      </c>
      <c r="I12" s="535">
        <v>318.63</v>
      </c>
      <c r="J12" s="535">
        <v>318.63</v>
      </c>
      <c r="K12" s="535">
        <v>318.63</v>
      </c>
      <c r="L12" s="535">
        <v>318.63</v>
      </c>
      <c r="M12" s="535">
        <v>318.63</v>
      </c>
      <c r="N12" s="535">
        <v>318.63</v>
      </c>
      <c r="O12" s="535">
        <f t="shared" si="3"/>
        <v>3823.5600000000009</v>
      </c>
      <c r="P12" s="535">
        <v>3900</v>
      </c>
      <c r="Q12" s="535"/>
      <c r="S12" s="536"/>
      <c r="U12" s="507"/>
    </row>
    <row r="13" spans="2:21" ht="14.5">
      <c r="B13" s="549" t="s">
        <v>337</v>
      </c>
      <c r="C13" s="543">
        <f t="shared" ref="C13:P13" si="4">SUM(C11:C12)</f>
        <v>1287.1300000000001</v>
      </c>
      <c r="D13" s="543">
        <f t="shared" si="4"/>
        <v>1287.1300000000001</v>
      </c>
      <c r="E13" s="543">
        <f t="shared" si="4"/>
        <v>1287.1300000000001</v>
      </c>
      <c r="F13" s="543">
        <f t="shared" si="4"/>
        <v>1287.1300000000001</v>
      </c>
      <c r="G13" s="543">
        <f t="shared" si="4"/>
        <v>1287.1300000000001</v>
      </c>
      <c r="H13" s="543">
        <f t="shared" si="4"/>
        <v>1287.1300000000001</v>
      </c>
      <c r="I13" s="543">
        <f t="shared" si="4"/>
        <v>1287.1300000000001</v>
      </c>
      <c r="J13" s="543">
        <f t="shared" si="4"/>
        <v>1287.1300000000001</v>
      </c>
      <c r="K13" s="543">
        <f t="shared" si="4"/>
        <v>1287.1300000000001</v>
      </c>
      <c r="L13" s="543">
        <f t="shared" si="4"/>
        <v>1287.1300000000001</v>
      </c>
      <c r="M13" s="543">
        <f t="shared" si="4"/>
        <v>1287.1300000000001</v>
      </c>
      <c r="N13" s="543">
        <f t="shared" si="4"/>
        <v>1287.1300000000001</v>
      </c>
      <c r="O13" s="544">
        <f t="shared" si="4"/>
        <v>15445.560000000001</v>
      </c>
      <c r="P13" s="550">
        <f t="shared" si="4"/>
        <v>15900</v>
      </c>
      <c r="Q13" s="546">
        <f>+'Jan - March 2023'!M45</f>
        <v>17165.59</v>
      </c>
      <c r="R13" s="546">
        <f>+P13-Q13</f>
        <v>-1265.5900000000001</v>
      </c>
      <c r="S13" s="547">
        <f>+Q13/P13</f>
        <v>1.0795968553459119</v>
      </c>
      <c r="U13" s="507" t="s">
        <v>338</v>
      </c>
    </row>
    <row r="14" spans="2:21" ht="14.5"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S14" s="536"/>
      <c r="U14" s="536"/>
    </row>
    <row r="15" spans="2:21" ht="14.5">
      <c r="B15" s="541" t="s">
        <v>339</v>
      </c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S15" s="536"/>
      <c r="U15" s="507"/>
    </row>
    <row r="16" spans="2:21" ht="14.5">
      <c r="B16" s="548" t="s">
        <v>340</v>
      </c>
      <c r="C16" s="535">
        <v>50</v>
      </c>
      <c r="D16" s="535">
        <v>50</v>
      </c>
      <c r="E16" s="535">
        <v>50</v>
      </c>
      <c r="F16" s="535">
        <v>50</v>
      </c>
      <c r="G16" s="535">
        <v>50</v>
      </c>
      <c r="H16" s="535">
        <v>50</v>
      </c>
      <c r="I16" s="535">
        <v>50</v>
      </c>
      <c r="J16" s="535">
        <v>50</v>
      </c>
      <c r="K16" s="535">
        <v>50</v>
      </c>
      <c r="L16" s="535">
        <v>50</v>
      </c>
      <c r="M16" s="535">
        <v>50</v>
      </c>
      <c r="N16" s="535">
        <v>50</v>
      </c>
      <c r="O16" s="535">
        <f t="shared" ref="O16:O23" si="5">SUM(C16:N16)</f>
        <v>600</v>
      </c>
      <c r="P16" s="535">
        <f t="shared" ref="P16:P18" si="6">O16</f>
        <v>600</v>
      </c>
      <c r="Q16" s="535"/>
      <c r="R16" s="535"/>
      <c r="S16" s="536"/>
      <c r="U16" s="507"/>
    </row>
    <row r="17" spans="2:21" ht="14.5">
      <c r="B17" s="548" t="s">
        <v>341</v>
      </c>
      <c r="C17" s="535"/>
      <c r="D17" s="535"/>
      <c r="E17" s="535">
        <v>700</v>
      </c>
      <c r="F17" s="535"/>
      <c r="G17" s="535"/>
      <c r="H17" s="535"/>
      <c r="I17" s="535"/>
      <c r="J17" s="535"/>
      <c r="K17" s="535"/>
      <c r="L17" s="535"/>
      <c r="M17" s="535"/>
      <c r="N17" s="535"/>
      <c r="O17" s="535">
        <f t="shared" si="5"/>
        <v>700</v>
      </c>
      <c r="P17" s="535">
        <f t="shared" si="6"/>
        <v>700</v>
      </c>
      <c r="Q17" s="535"/>
      <c r="R17" s="535"/>
      <c r="S17" s="536"/>
      <c r="U17" s="507"/>
    </row>
    <row r="18" spans="2:21" ht="14.5">
      <c r="B18" s="548" t="s">
        <v>342</v>
      </c>
      <c r="C18" s="535">
        <v>280</v>
      </c>
      <c r="D18" s="535">
        <v>280</v>
      </c>
      <c r="E18" s="535">
        <v>280</v>
      </c>
      <c r="F18" s="535">
        <v>280</v>
      </c>
      <c r="G18" s="535">
        <v>280</v>
      </c>
      <c r="H18" s="535">
        <v>280</v>
      </c>
      <c r="I18" s="535">
        <v>280</v>
      </c>
      <c r="J18" s="535">
        <v>280</v>
      </c>
      <c r="K18" s="535">
        <v>280</v>
      </c>
      <c r="L18" s="535">
        <v>280</v>
      </c>
      <c r="M18" s="535">
        <v>280</v>
      </c>
      <c r="N18" s="535">
        <v>280</v>
      </c>
      <c r="O18" s="535">
        <f t="shared" si="5"/>
        <v>3360</v>
      </c>
      <c r="P18" s="535">
        <f t="shared" si="6"/>
        <v>3360</v>
      </c>
      <c r="Q18" s="535"/>
      <c r="R18" s="535"/>
      <c r="S18" s="536"/>
      <c r="U18" s="507"/>
    </row>
    <row r="19" spans="2:21" ht="14.5">
      <c r="B19" s="548" t="s">
        <v>343</v>
      </c>
      <c r="C19" s="535">
        <v>10</v>
      </c>
      <c r="D19" s="535">
        <v>10</v>
      </c>
      <c r="E19" s="535">
        <v>10</v>
      </c>
      <c r="F19" s="535">
        <v>10</v>
      </c>
      <c r="G19" s="535">
        <v>10</v>
      </c>
      <c r="H19" s="535">
        <v>10</v>
      </c>
      <c r="I19" s="535">
        <v>10</v>
      </c>
      <c r="J19" s="535">
        <v>10</v>
      </c>
      <c r="K19" s="535">
        <v>10</v>
      </c>
      <c r="L19" s="535">
        <v>10</v>
      </c>
      <c r="M19" s="535">
        <v>10</v>
      </c>
      <c r="N19" s="535">
        <v>10</v>
      </c>
      <c r="O19" s="535">
        <f t="shared" si="5"/>
        <v>120</v>
      </c>
      <c r="P19" s="535">
        <f>O19*1.04</f>
        <v>124.80000000000001</v>
      </c>
      <c r="Q19" s="535"/>
      <c r="R19" s="535"/>
      <c r="S19" s="536"/>
      <c r="U19" s="507"/>
    </row>
    <row r="20" spans="2:21" ht="14.5">
      <c r="B20" s="548" t="s">
        <v>344</v>
      </c>
      <c r="C20" s="535">
        <v>5</v>
      </c>
      <c r="D20" s="535">
        <v>5</v>
      </c>
      <c r="E20" s="535">
        <v>5</v>
      </c>
      <c r="F20" s="535">
        <v>5</v>
      </c>
      <c r="G20" s="535">
        <v>5</v>
      </c>
      <c r="H20" s="535">
        <v>5</v>
      </c>
      <c r="I20" s="535">
        <v>5</v>
      </c>
      <c r="J20" s="535">
        <v>5</v>
      </c>
      <c r="K20" s="535">
        <v>5</v>
      </c>
      <c r="L20" s="535">
        <v>5</v>
      </c>
      <c r="M20" s="535">
        <v>5</v>
      </c>
      <c r="N20" s="535">
        <v>5</v>
      </c>
      <c r="O20" s="535">
        <f t="shared" si="5"/>
        <v>60</v>
      </c>
      <c r="P20" s="535">
        <v>60</v>
      </c>
      <c r="Q20" s="535"/>
      <c r="S20" s="536"/>
      <c r="U20" s="507"/>
    </row>
    <row r="21" spans="2:21" ht="15.75" customHeight="1">
      <c r="B21" s="548" t="s">
        <v>345</v>
      </c>
      <c r="C21" s="535"/>
      <c r="D21" s="535"/>
      <c r="E21" s="535">
        <v>125</v>
      </c>
      <c r="F21" s="535"/>
      <c r="G21" s="535"/>
      <c r="H21" s="535"/>
      <c r="I21" s="535"/>
      <c r="J21" s="535"/>
      <c r="K21" s="535">
        <v>125</v>
      </c>
      <c r="L21" s="535"/>
      <c r="M21" s="535"/>
      <c r="N21" s="535"/>
      <c r="O21" s="535">
        <f t="shared" si="5"/>
        <v>250</v>
      </c>
      <c r="P21" s="535">
        <f>O21*1.04</f>
        <v>260</v>
      </c>
      <c r="Q21" s="535"/>
      <c r="S21" s="536"/>
      <c r="U21" s="507"/>
    </row>
    <row r="22" spans="2:21" ht="15.75" customHeight="1">
      <c r="B22" s="548" t="s">
        <v>346</v>
      </c>
      <c r="C22" s="535"/>
      <c r="D22" s="535"/>
      <c r="E22" s="535">
        <v>95</v>
      </c>
      <c r="F22" s="535"/>
      <c r="G22" s="535"/>
      <c r="H22" s="535"/>
      <c r="I22" s="535"/>
      <c r="J22" s="535"/>
      <c r="K22" s="535"/>
      <c r="L22" s="535"/>
      <c r="M22" s="535"/>
      <c r="N22" s="535">
        <v>95</v>
      </c>
      <c r="O22" s="535">
        <f t="shared" si="5"/>
        <v>190</v>
      </c>
      <c r="P22" s="535">
        <v>190</v>
      </c>
      <c r="Q22" s="535"/>
      <c r="S22" s="536"/>
      <c r="U22" s="507"/>
    </row>
    <row r="23" spans="2:21" ht="15.75" customHeight="1">
      <c r="B23" s="548" t="s">
        <v>347</v>
      </c>
      <c r="C23" s="535">
        <v>5</v>
      </c>
      <c r="D23" s="535">
        <v>5</v>
      </c>
      <c r="E23" s="535">
        <v>5</v>
      </c>
      <c r="F23" s="535">
        <v>5</v>
      </c>
      <c r="G23" s="535">
        <v>5</v>
      </c>
      <c r="H23" s="535">
        <v>5</v>
      </c>
      <c r="I23" s="535">
        <v>5</v>
      </c>
      <c r="J23" s="535">
        <v>5</v>
      </c>
      <c r="K23" s="535">
        <v>5</v>
      </c>
      <c r="L23" s="535">
        <v>5</v>
      </c>
      <c r="M23" s="535">
        <v>5</v>
      </c>
      <c r="N23" s="535">
        <v>5</v>
      </c>
      <c r="O23" s="535">
        <f t="shared" si="5"/>
        <v>60</v>
      </c>
      <c r="P23" s="535">
        <f>O23</f>
        <v>60</v>
      </c>
      <c r="Q23" s="535"/>
      <c r="S23" s="536"/>
      <c r="U23" s="507"/>
    </row>
    <row r="24" spans="2:21" ht="15.75" customHeight="1">
      <c r="B24" s="549" t="s">
        <v>348</v>
      </c>
      <c r="C24" s="543">
        <f t="shared" ref="C24:P24" si="7">SUM(C16:C23)</f>
        <v>350</v>
      </c>
      <c r="D24" s="543">
        <f t="shared" si="7"/>
        <v>350</v>
      </c>
      <c r="E24" s="543">
        <f t="shared" si="7"/>
        <v>1270</v>
      </c>
      <c r="F24" s="543">
        <f t="shared" si="7"/>
        <v>350</v>
      </c>
      <c r="G24" s="543">
        <f t="shared" si="7"/>
        <v>350</v>
      </c>
      <c r="H24" s="543">
        <f t="shared" si="7"/>
        <v>350</v>
      </c>
      <c r="I24" s="543">
        <f t="shared" si="7"/>
        <v>350</v>
      </c>
      <c r="J24" s="543">
        <f t="shared" si="7"/>
        <v>350</v>
      </c>
      <c r="K24" s="543">
        <f t="shared" si="7"/>
        <v>475</v>
      </c>
      <c r="L24" s="543">
        <f t="shared" si="7"/>
        <v>350</v>
      </c>
      <c r="M24" s="543">
        <f t="shared" si="7"/>
        <v>350</v>
      </c>
      <c r="N24" s="543">
        <f t="shared" si="7"/>
        <v>445</v>
      </c>
      <c r="O24" s="544">
        <f t="shared" si="7"/>
        <v>5340</v>
      </c>
      <c r="P24" s="545">
        <f t="shared" si="7"/>
        <v>5354.8</v>
      </c>
      <c r="Q24" s="546">
        <f>+'Jan - March 2023'!N45</f>
        <v>5051.2299999999996</v>
      </c>
      <c r="R24" s="546">
        <f>+P24-Q24</f>
        <v>303.57000000000062</v>
      </c>
      <c r="S24" s="547">
        <f>+Q24/P24</f>
        <v>0.94330880705161713</v>
      </c>
      <c r="U24" s="507"/>
    </row>
    <row r="25" spans="2:21" ht="15.75" customHeight="1"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6"/>
      <c r="Q25" s="535"/>
      <c r="S25" s="536"/>
      <c r="U25" s="507"/>
    </row>
    <row r="26" spans="2:21" ht="15.75" customHeight="1">
      <c r="B26" s="541" t="s">
        <v>349</v>
      </c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S26" s="536"/>
      <c r="U26" s="507"/>
    </row>
    <row r="27" spans="2:21" ht="15.75" customHeight="1">
      <c r="B27" s="551" t="s">
        <v>350</v>
      </c>
      <c r="C27" s="535">
        <v>633.33000000000004</v>
      </c>
      <c r="D27" s="535"/>
      <c r="E27" s="535"/>
      <c r="F27" s="535">
        <v>633.33000000000004</v>
      </c>
      <c r="G27" s="535"/>
      <c r="H27" s="535"/>
      <c r="I27" s="535">
        <v>633.34</v>
      </c>
      <c r="J27" s="535"/>
      <c r="K27" s="535"/>
      <c r="L27" s="535"/>
      <c r="M27" s="535"/>
      <c r="N27" s="535"/>
      <c r="O27" s="535">
        <f t="shared" ref="O27:O34" si="8">SUM(C27:N27)</f>
        <v>1900</v>
      </c>
      <c r="P27" s="535">
        <f t="shared" ref="P27:P32" si="9">O27</f>
        <v>1900</v>
      </c>
      <c r="Q27" s="535"/>
      <c r="S27" s="536"/>
      <c r="U27" s="507"/>
    </row>
    <row r="28" spans="2:21" ht="15.75" customHeight="1">
      <c r="B28" s="551" t="s">
        <v>351</v>
      </c>
      <c r="C28" s="535">
        <f t="shared" ref="C28:N28" si="10">5976/12</f>
        <v>498</v>
      </c>
      <c r="D28" s="535">
        <f t="shared" si="10"/>
        <v>498</v>
      </c>
      <c r="E28" s="535">
        <f t="shared" si="10"/>
        <v>498</v>
      </c>
      <c r="F28" s="535">
        <f t="shared" si="10"/>
        <v>498</v>
      </c>
      <c r="G28" s="535">
        <f t="shared" si="10"/>
        <v>498</v>
      </c>
      <c r="H28" s="535">
        <f t="shared" si="10"/>
        <v>498</v>
      </c>
      <c r="I28" s="535">
        <f t="shared" si="10"/>
        <v>498</v>
      </c>
      <c r="J28" s="535">
        <f t="shared" si="10"/>
        <v>498</v>
      </c>
      <c r="K28" s="535">
        <f t="shared" si="10"/>
        <v>498</v>
      </c>
      <c r="L28" s="535">
        <f t="shared" si="10"/>
        <v>498</v>
      </c>
      <c r="M28" s="535">
        <f t="shared" si="10"/>
        <v>498</v>
      </c>
      <c r="N28" s="535">
        <f t="shared" si="10"/>
        <v>498</v>
      </c>
      <c r="O28" s="535">
        <f t="shared" si="8"/>
        <v>5976</v>
      </c>
      <c r="P28" s="535">
        <f t="shared" si="9"/>
        <v>5976</v>
      </c>
      <c r="Q28" s="535"/>
      <c r="S28" s="536"/>
      <c r="U28" s="507"/>
    </row>
    <row r="29" spans="2:21" ht="15.75" customHeight="1">
      <c r="B29" s="551" t="s">
        <v>352</v>
      </c>
      <c r="C29" s="535">
        <f>532/8</f>
        <v>66.5</v>
      </c>
      <c r="D29" s="535">
        <v>66.5</v>
      </c>
      <c r="E29" s="535">
        <v>66.5</v>
      </c>
      <c r="F29" s="535">
        <v>66.5</v>
      </c>
      <c r="G29" s="535">
        <v>66.5</v>
      </c>
      <c r="H29" s="535">
        <v>66.5</v>
      </c>
      <c r="I29" s="535">
        <v>66.5</v>
      </c>
      <c r="J29" s="535"/>
      <c r="K29" s="535"/>
      <c r="L29" s="535"/>
      <c r="M29" s="535"/>
      <c r="N29" s="535">
        <v>66.5</v>
      </c>
      <c r="O29" s="535">
        <f t="shared" si="8"/>
        <v>532</v>
      </c>
      <c r="P29" s="535">
        <f t="shared" si="9"/>
        <v>532</v>
      </c>
      <c r="Q29" s="535"/>
      <c r="S29" s="536"/>
      <c r="U29" s="507"/>
    </row>
    <row r="30" spans="2:21" ht="15.75" customHeight="1">
      <c r="B30" s="551" t="s">
        <v>353</v>
      </c>
      <c r="C30" s="535"/>
      <c r="D30" s="535"/>
      <c r="E30" s="535">
        <v>155</v>
      </c>
      <c r="F30" s="535"/>
      <c r="G30" s="535">
        <v>225</v>
      </c>
      <c r="H30" s="535">
        <v>155</v>
      </c>
      <c r="I30" s="535"/>
      <c r="J30" s="535"/>
      <c r="K30" s="535"/>
      <c r="L30" s="535"/>
      <c r="M30" s="535"/>
      <c r="N30" s="535"/>
      <c r="O30" s="535">
        <f t="shared" si="8"/>
        <v>535</v>
      </c>
      <c r="P30" s="535">
        <f t="shared" si="9"/>
        <v>535</v>
      </c>
      <c r="Q30" s="535"/>
      <c r="S30" s="536"/>
      <c r="U30" s="507"/>
    </row>
    <row r="31" spans="2:21" ht="15.75" customHeight="1">
      <c r="B31" s="551" t="s">
        <v>354</v>
      </c>
      <c r="C31" s="535">
        <f t="shared" ref="C31:N31" si="11">330/12</f>
        <v>27.5</v>
      </c>
      <c r="D31" s="535">
        <f t="shared" si="11"/>
        <v>27.5</v>
      </c>
      <c r="E31" s="535">
        <f t="shared" si="11"/>
        <v>27.5</v>
      </c>
      <c r="F31" s="535">
        <f t="shared" si="11"/>
        <v>27.5</v>
      </c>
      <c r="G31" s="535">
        <f t="shared" si="11"/>
        <v>27.5</v>
      </c>
      <c r="H31" s="535">
        <f t="shared" si="11"/>
        <v>27.5</v>
      </c>
      <c r="I31" s="535">
        <f t="shared" si="11"/>
        <v>27.5</v>
      </c>
      <c r="J31" s="535">
        <f t="shared" si="11"/>
        <v>27.5</v>
      </c>
      <c r="K31" s="535">
        <f t="shared" si="11"/>
        <v>27.5</v>
      </c>
      <c r="L31" s="535">
        <f t="shared" si="11"/>
        <v>27.5</v>
      </c>
      <c r="M31" s="535">
        <f t="shared" si="11"/>
        <v>27.5</v>
      </c>
      <c r="N31" s="535">
        <f t="shared" si="11"/>
        <v>27.5</v>
      </c>
      <c r="O31" s="535">
        <f t="shared" si="8"/>
        <v>330</v>
      </c>
      <c r="P31" s="535">
        <f t="shared" si="9"/>
        <v>330</v>
      </c>
      <c r="Q31" s="535"/>
      <c r="S31" s="536"/>
      <c r="U31" s="507"/>
    </row>
    <row r="32" spans="2:21" ht="15.75" customHeight="1">
      <c r="B32" s="551" t="s">
        <v>355</v>
      </c>
      <c r="C32" s="535">
        <f t="shared" ref="C32:H32" si="12">755/6+20</f>
        <v>145.83333333333331</v>
      </c>
      <c r="D32" s="535">
        <f t="shared" si="12"/>
        <v>145.83333333333331</v>
      </c>
      <c r="E32" s="535">
        <f t="shared" si="12"/>
        <v>145.83333333333331</v>
      </c>
      <c r="F32" s="535">
        <f t="shared" si="12"/>
        <v>145.83333333333331</v>
      </c>
      <c r="G32" s="535">
        <f t="shared" si="12"/>
        <v>145.83333333333331</v>
      </c>
      <c r="H32" s="535">
        <f t="shared" si="12"/>
        <v>145.83333333333331</v>
      </c>
      <c r="I32" s="535">
        <f t="shared" ref="I32:N32" si="13">155/6</f>
        <v>25.833333333333332</v>
      </c>
      <c r="J32" s="535">
        <f t="shared" si="13"/>
        <v>25.833333333333332</v>
      </c>
      <c r="K32" s="535">
        <f t="shared" si="13"/>
        <v>25.833333333333332</v>
      </c>
      <c r="L32" s="535">
        <f t="shared" si="13"/>
        <v>25.833333333333332</v>
      </c>
      <c r="M32" s="535">
        <f t="shared" si="13"/>
        <v>25.833333333333332</v>
      </c>
      <c r="N32" s="535">
        <f t="shared" si="13"/>
        <v>25.833333333333332</v>
      </c>
      <c r="O32" s="535">
        <f t="shared" si="8"/>
        <v>1030</v>
      </c>
      <c r="P32" s="535">
        <f t="shared" si="9"/>
        <v>1030</v>
      </c>
      <c r="Q32" s="535"/>
      <c r="S32" s="536"/>
      <c r="U32" s="507"/>
    </row>
    <row r="33" spans="2:21" ht="15.75" customHeight="1">
      <c r="B33" s="551" t="s">
        <v>356</v>
      </c>
      <c r="C33" s="535">
        <v>650</v>
      </c>
      <c r="D33" s="535"/>
      <c r="E33" s="535"/>
      <c r="F33" s="535"/>
      <c r="G33" s="535"/>
      <c r="H33" s="535"/>
      <c r="I33" s="535"/>
      <c r="J33" s="535">
        <v>650</v>
      </c>
      <c r="K33" s="535"/>
      <c r="L33" s="535"/>
      <c r="M33" s="535"/>
      <c r="N33" s="535"/>
      <c r="O33" s="535">
        <f t="shared" si="8"/>
        <v>1300</v>
      </c>
      <c r="P33" s="535">
        <v>1350</v>
      </c>
      <c r="Q33" s="535"/>
      <c r="S33" s="536"/>
      <c r="U33" s="507"/>
    </row>
    <row r="34" spans="2:21" ht="15.75" customHeight="1">
      <c r="B34" s="551" t="s">
        <v>357</v>
      </c>
      <c r="C34" s="535">
        <v>200</v>
      </c>
      <c r="D34" s="535">
        <v>150</v>
      </c>
      <c r="E34" s="535">
        <v>150</v>
      </c>
      <c r="F34" s="535">
        <v>150</v>
      </c>
      <c r="G34" s="535">
        <v>150</v>
      </c>
      <c r="H34" s="535">
        <v>200</v>
      </c>
      <c r="I34" s="535">
        <v>150</v>
      </c>
      <c r="J34" s="535">
        <v>150</v>
      </c>
      <c r="K34" s="535">
        <v>150</v>
      </c>
      <c r="L34" s="535">
        <v>150</v>
      </c>
      <c r="M34" s="535">
        <v>150</v>
      </c>
      <c r="N34" s="535">
        <v>150</v>
      </c>
      <c r="O34" s="535">
        <f t="shared" si="8"/>
        <v>1900</v>
      </c>
      <c r="P34" s="535">
        <v>1900</v>
      </c>
      <c r="Q34" s="535"/>
      <c r="S34" s="536"/>
      <c r="U34" s="507"/>
    </row>
    <row r="35" spans="2:21" ht="15.75" customHeight="1">
      <c r="B35" s="552" t="s">
        <v>358</v>
      </c>
      <c r="C35" s="543">
        <f t="shared" ref="C35:P35" si="14">SUM(C27:C34)</f>
        <v>2221.163333333333</v>
      </c>
      <c r="D35" s="543">
        <f t="shared" si="14"/>
        <v>887.83333333333326</v>
      </c>
      <c r="E35" s="543">
        <f t="shared" si="14"/>
        <v>1042.8333333333333</v>
      </c>
      <c r="F35" s="543">
        <f t="shared" si="14"/>
        <v>1521.1633333333332</v>
      </c>
      <c r="G35" s="543">
        <f t="shared" si="14"/>
        <v>1112.8333333333333</v>
      </c>
      <c r="H35" s="543">
        <f t="shared" si="14"/>
        <v>1092.8333333333333</v>
      </c>
      <c r="I35" s="543">
        <f t="shared" si="14"/>
        <v>1401.1733333333334</v>
      </c>
      <c r="J35" s="543">
        <f t="shared" si="14"/>
        <v>1351.3333333333335</v>
      </c>
      <c r="K35" s="543">
        <f t="shared" si="14"/>
        <v>701.33333333333337</v>
      </c>
      <c r="L35" s="543">
        <f t="shared" si="14"/>
        <v>701.33333333333337</v>
      </c>
      <c r="M35" s="543">
        <f t="shared" si="14"/>
        <v>701.33333333333337</v>
      </c>
      <c r="N35" s="543">
        <f t="shared" si="14"/>
        <v>767.83333333333337</v>
      </c>
      <c r="O35" s="544">
        <f t="shared" si="14"/>
        <v>13503</v>
      </c>
      <c r="P35" s="545">
        <f t="shared" si="14"/>
        <v>13553</v>
      </c>
      <c r="Q35" s="546">
        <f>+'Jan - March 2023'!O45</f>
        <v>13997.79</v>
      </c>
      <c r="R35" s="546">
        <f>+P35-Q35</f>
        <v>-444.79000000000087</v>
      </c>
      <c r="S35" s="547">
        <f>+Q35/P35</f>
        <v>1.0328185641555376</v>
      </c>
      <c r="U35" s="507" t="s">
        <v>359</v>
      </c>
    </row>
    <row r="36" spans="2:21" ht="15.75" customHeight="1">
      <c r="B36" s="551"/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S36" s="536"/>
      <c r="U36" s="507"/>
    </row>
    <row r="37" spans="2:21" ht="15.75" customHeight="1">
      <c r="B37" s="538" t="s">
        <v>360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S37" s="536"/>
      <c r="U37" s="507"/>
    </row>
    <row r="38" spans="2:21" ht="15.75" customHeight="1">
      <c r="B38" s="551" t="s">
        <v>361</v>
      </c>
      <c r="C38" s="535">
        <f t="shared" ref="C38:N38" si="15">2000/12</f>
        <v>166.66666666666666</v>
      </c>
      <c r="D38" s="535">
        <f t="shared" si="15"/>
        <v>166.66666666666666</v>
      </c>
      <c r="E38" s="535">
        <f t="shared" si="15"/>
        <v>166.66666666666666</v>
      </c>
      <c r="F38" s="535">
        <f t="shared" si="15"/>
        <v>166.66666666666666</v>
      </c>
      <c r="G38" s="535">
        <f t="shared" si="15"/>
        <v>166.66666666666666</v>
      </c>
      <c r="H38" s="535">
        <f t="shared" si="15"/>
        <v>166.66666666666666</v>
      </c>
      <c r="I38" s="535">
        <f t="shared" si="15"/>
        <v>166.66666666666666</v>
      </c>
      <c r="J38" s="535">
        <f t="shared" si="15"/>
        <v>166.66666666666666</v>
      </c>
      <c r="K38" s="535">
        <f t="shared" si="15"/>
        <v>166.66666666666666</v>
      </c>
      <c r="L38" s="535">
        <f t="shared" si="15"/>
        <v>166.66666666666666</v>
      </c>
      <c r="M38" s="535">
        <f t="shared" si="15"/>
        <v>166.66666666666666</v>
      </c>
      <c r="N38" s="535">
        <f t="shared" si="15"/>
        <v>166.66666666666666</v>
      </c>
      <c r="O38" s="535">
        <f t="shared" ref="O38:O40" si="16">SUM(C38:N38)</f>
        <v>2000.0000000000002</v>
      </c>
      <c r="P38" s="535">
        <f t="shared" ref="P38:P40" si="17">O38</f>
        <v>2000.0000000000002</v>
      </c>
      <c r="Q38" s="535"/>
      <c r="S38" s="536"/>
      <c r="U38" s="507"/>
    </row>
    <row r="39" spans="2:21" ht="15.75" customHeight="1">
      <c r="B39" s="551" t="s">
        <v>362</v>
      </c>
      <c r="C39" s="535"/>
      <c r="D39" s="535"/>
      <c r="E39" s="535"/>
      <c r="F39" s="535"/>
      <c r="G39" s="535"/>
      <c r="H39" s="535"/>
      <c r="I39" s="535"/>
      <c r="J39" s="535">
        <v>32</v>
      </c>
      <c r="K39" s="535"/>
      <c r="L39" s="535"/>
      <c r="M39" s="535"/>
      <c r="N39" s="535"/>
      <c r="O39" s="535">
        <f t="shared" si="16"/>
        <v>32</v>
      </c>
      <c r="P39" s="535">
        <f t="shared" si="17"/>
        <v>32</v>
      </c>
      <c r="Q39" s="535"/>
      <c r="S39" s="536"/>
      <c r="U39" s="507"/>
    </row>
    <row r="40" spans="2:21" ht="15.75" customHeight="1">
      <c r="B40" s="551" t="s">
        <v>363</v>
      </c>
      <c r="C40" s="535"/>
      <c r="D40" s="535"/>
      <c r="E40" s="535">
        <f>601/3</f>
        <v>200.33333333333334</v>
      </c>
      <c r="F40" s="535"/>
      <c r="G40" s="535"/>
      <c r="H40" s="535"/>
      <c r="I40" s="535"/>
      <c r="J40" s="535"/>
      <c r="K40" s="535"/>
      <c r="L40" s="535"/>
      <c r="M40" s="535"/>
      <c r="N40" s="535"/>
      <c r="O40" s="535">
        <f t="shared" si="16"/>
        <v>200.33333333333334</v>
      </c>
      <c r="P40" s="535">
        <f t="shared" si="17"/>
        <v>200.33333333333334</v>
      </c>
      <c r="Q40" s="535"/>
      <c r="R40" s="535"/>
      <c r="S40" s="536"/>
      <c r="U40" s="507"/>
    </row>
    <row r="41" spans="2:21" ht="15.75" customHeight="1">
      <c r="B41" s="552" t="s">
        <v>364</v>
      </c>
      <c r="C41" s="543">
        <f t="shared" ref="C41:P41" si="18">SUM(C38:C40)</f>
        <v>166.66666666666666</v>
      </c>
      <c r="D41" s="543">
        <f t="shared" si="18"/>
        <v>166.66666666666666</v>
      </c>
      <c r="E41" s="543">
        <f t="shared" si="18"/>
        <v>367</v>
      </c>
      <c r="F41" s="543">
        <f t="shared" si="18"/>
        <v>166.66666666666666</v>
      </c>
      <c r="G41" s="543">
        <f t="shared" si="18"/>
        <v>166.66666666666666</v>
      </c>
      <c r="H41" s="543">
        <f t="shared" si="18"/>
        <v>166.66666666666666</v>
      </c>
      <c r="I41" s="543">
        <f t="shared" si="18"/>
        <v>166.66666666666666</v>
      </c>
      <c r="J41" s="543">
        <f t="shared" si="18"/>
        <v>198.66666666666666</v>
      </c>
      <c r="K41" s="543">
        <f t="shared" si="18"/>
        <v>166.66666666666666</v>
      </c>
      <c r="L41" s="543">
        <f t="shared" si="18"/>
        <v>166.66666666666666</v>
      </c>
      <c r="M41" s="543">
        <f t="shared" si="18"/>
        <v>166.66666666666666</v>
      </c>
      <c r="N41" s="543">
        <f t="shared" si="18"/>
        <v>166.66666666666666</v>
      </c>
      <c r="O41" s="544">
        <f t="shared" si="18"/>
        <v>2232.3333333333335</v>
      </c>
      <c r="P41" s="545">
        <f t="shared" si="18"/>
        <v>2232.3333333333335</v>
      </c>
      <c r="Q41" s="546">
        <f>+'Jan - March 2023'!P45</f>
        <v>369.17</v>
      </c>
      <c r="R41" s="546">
        <f>+P41-Q41</f>
        <v>1863.1633333333334</v>
      </c>
      <c r="S41" s="547">
        <f>+Q41/P41</f>
        <v>0.16537404808123041</v>
      </c>
      <c r="U41" s="507" t="s">
        <v>365</v>
      </c>
    </row>
    <row r="42" spans="2:21" ht="15.75" customHeight="1">
      <c r="B42" s="551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S42" s="536"/>
      <c r="U42" s="507"/>
    </row>
    <row r="43" spans="2:21" ht="15.75" customHeight="1">
      <c r="B43" s="552" t="s">
        <v>87</v>
      </c>
      <c r="C43" s="543"/>
      <c r="D43" s="543"/>
      <c r="E43" s="543">
        <v>18</v>
      </c>
      <c r="F43" s="543"/>
      <c r="G43" s="543"/>
      <c r="H43" s="543">
        <v>18</v>
      </c>
      <c r="I43" s="543"/>
      <c r="J43" s="543"/>
      <c r="K43" s="543">
        <v>18</v>
      </c>
      <c r="L43" s="543"/>
      <c r="M43" s="543"/>
      <c r="N43" s="543">
        <v>18</v>
      </c>
      <c r="O43" s="544">
        <f t="shared" ref="O43:O44" si="19">SUM(C43:N43)</f>
        <v>72</v>
      </c>
      <c r="P43" s="545">
        <f>O43</f>
        <v>72</v>
      </c>
      <c r="Q43" s="546">
        <f>+'Jan - March 2023'!Q45</f>
        <v>72</v>
      </c>
      <c r="R43" s="546">
        <f t="shared" ref="R43:R44" si="20">+P43-Q43</f>
        <v>0</v>
      </c>
      <c r="S43" s="547">
        <f t="shared" ref="S43:S44" si="21">+Q43/P43</f>
        <v>1</v>
      </c>
      <c r="U43" s="507"/>
    </row>
    <row r="44" spans="2:21" ht="15.75" customHeight="1">
      <c r="B44" s="552" t="s">
        <v>366</v>
      </c>
      <c r="C44" s="543"/>
      <c r="D44" s="543">
        <v>270</v>
      </c>
      <c r="E44" s="543"/>
      <c r="F44" s="543"/>
      <c r="G44" s="543"/>
      <c r="H44" s="543">
        <v>200</v>
      </c>
      <c r="I44" s="543"/>
      <c r="J44" s="543"/>
      <c r="K44" s="543"/>
      <c r="L44" s="543"/>
      <c r="M44" s="543"/>
      <c r="N44" s="543"/>
      <c r="O44" s="544">
        <f t="shared" si="19"/>
        <v>470</v>
      </c>
      <c r="P44" s="550">
        <v>500</v>
      </c>
      <c r="Q44" s="546">
        <f>+'Jan - March 2023'!R45</f>
        <v>590</v>
      </c>
      <c r="R44" s="546">
        <f t="shared" si="20"/>
        <v>-90</v>
      </c>
      <c r="S44" s="547">
        <f t="shared" si="21"/>
        <v>1.18</v>
      </c>
      <c r="U44" s="507" t="s">
        <v>367</v>
      </c>
    </row>
    <row r="45" spans="2:21" ht="15.75" customHeight="1">
      <c r="B45" s="548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S45" s="536"/>
      <c r="U45" s="507"/>
    </row>
    <row r="46" spans="2:21" ht="15.75" customHeight="1">
      <c r="B46" s="541" t="s">
        <v>368</v>
      </c>
      <c r="C46" s="535"/>
      <c r="D46" s="535"/>
      <c r="E46" s="535"/>
      <c r="F46" s="535"/>
      <c r="G46" s="535"/>
      <c r="H46" s="535"/>
      <c r="I46" s="535"/>
      <c r="J46" s="535"/>
      <c r="K46" s="535"/>
      <c r="L46" s="535"/>
      <c r="M46" s="535"/>
      <c r="N46" s="535"/>
      <c r="O46" s="535"/>
      <c r="P46" s="535"/>
      <c r="Q46" s="535"/>
      <c r="S46" s="536"/>
      <c r="U46" s="507"/>
    </row>
    <row r="47" spans="2:21" ht="15.75" customHeight="1">
      <c r="B47" s="548" t="s">
        <v>369</v>
      </c>
      <c r="C47" s="535"/>
      <c r="D47" s="535">
        <v>1075.05</v>
      </c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>
        <f t="shared" ref="O47:O51" si="22">SUM(C47:N47)</f>
        <v>1075.05</v>
      </c>
      <c r="P47" s="535">
        <v>1150</v>
      </c>
      <c r="Q47" s="535">
        <v>1294.97</v>
      </c>
      <c r="R47" s="553">
        <f t="shared" ref="R47:R52" si="23">+P47-Q47</f>
        <v>-144.97000000000003</v>
      </c>
      <c r="S47" s="536"/>
      <c r="U47" s="507" t="s">
        <v>370</v>
      </c>
    </row>
    <row r="48" spans="2:21" ht="15.75" customHeight="1">
      <c r="B48" s="548" t="s">
        <v>77</v>
      </c>
      <c r="C48" s="535"/>
      <c r="D48" s="535"/>
      <c r="E48" s="535">
        <v>35</v>
      </c>
      <c r="F48" s="535"/>
      <c r="G48" s="535"/>
      <c r="H48" s="535"/>
      <c r="I48" s="535"/>
      <c r="J48" s="535"/>
      <c r="K48" s="535"/>
      <c r="L48" s="535"/>
      <c r="M48" s="535"/>
      <c r="N48" s="535"/>
      <c r="O48" s="535">
        <f t="shared" si="22"/>
        <v>35</v>
      </c>
      <c r="P48" s="535">
        <v>35</v>
      </c>
      <c r="Q48" s="535">
        <v>35</v>
      </c>
      <c r="R48" s="553">
        <f t="shared" si="23"/>
        <v>0</v>
      </c>
      <c r="S48" s="536"/>
      <c r="U48" s="507"/>
    </row>
    <row r="49" spans="2:21" ht="15.75" customHeight="1">
      <c r="B49" s="548" t="s">
        <v>371</v>
      </c>
      <c r="C49" s="535"/>
      <c r="D49" s="535">
        <v>111</v>
      </c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>
        <f t="shared" si="22"/>
        <v>111</v>
      </c>
      <c r="P49" s="535">
        <v>115</v>
      </c>
      <c r="Q49" s="535">
        <v>111</v>
      </c>
      <c r="R49" s="553">
        <f t="shared" si="23"/>
        <v>4</v>
      </c>
      <c r="S49" s="536"/>
      <c r="U49" s="507"/>
    </row>
    <row r="50" spans="2:21" ht="15.75" customHeight="1">
      <c r="B50" s="548" t="s">
        <v>372</v>
      </c>
      <c r="C50" s="535"/>
      <c r="D50" s="535"/>
      <c r="E50" s="535"/>
      <c r="F50" s="535"/>
      <c r="G50" s="535"/>
      <c r="H50" s="535"/>
      <c r="I50" s="535"/>
      <c r="J50" s="535"/>
      <c r="K50" s="535">
        <v>522.22</v>
      </c>
      <c r="L50" s="535"/>
      <c r="M50" s="535"/>
      <c r="N50" s="535"/>
      <c r="O50" s="535">
        <f t="shared" si="22"/>
        <v>522.22</v>
      </c>
      <c r="P50" s="535">
        <v>530</v>
      </c>
      <c r="Q50" s="535">
        <v>0</v>
      </c>
      <c r="R50" s="553">
        <f t="shared" si="23"/>
        <v>530</v>
      </c>
      <c r="S50" s="536"/>
      <c r="U50" s="507"/>
    </row>
    <row r="51" spans="2:21" ht="15.75" customHeight="1">
      <c r="B51" s="548" t="s">
        <v>373</v>
      </c>
      <c r="C51" s="535"/>
      <c r="D51" s="535">
        <v>252.17</v>
      </c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>
        <f t="shared" si="22"/>
        <v>252.17</v>
      </c>
      <c r="P51" s="535">
        <v>275</v>
      </c>
      <c r="Q51" s="535">
        <v>249.26</v>
      </c>
      <c r="R51" s="553">
        <f t="shared" si="23"/>
        <v>25.740000000000009</v>
      </c>
      <c r="S51" s="536"/>
      <c r="U51" s="507"/>
    </row>
    <row r="52" spans="2:21" ht="15.75" customHeight="1">
      <c r="B52" s="542" t="s">
        <v>374</v>
      </c>
      <c r="C52" s="543">
        <f t="shared" ref="C52:P52" si="24">SUM(C47:C51)</f>
        <v>0</v>
      </c>
      <c r="D52" s="543">
        <f t="shared" si="24"/>
        <v>1438.22</v>
      </c>
      <c r="E52" s="543">
        <f t="shared" si="24"/>
        <v>35</v>
      </c>
      <c r="F52" s="543">
        <f t="shared" si="24"/>
        <v>0</v>
      </c>
      <c r="G52" s="543">
        <f t="shared" si="24"/>
        <v>0</v>
      </c>
      <c r="H52" s="543">
        <f t="shared" si="24"/>
        <v>0</v>
      </c>
      <c r="I52" s="543">
        <f t="shared" si="24"/>
        <v>0</v>
      </c>
      <c r="J52" s="543">
        <f t="shared" si="24"/>
        <v>0</v>
      </c>
      <c r="K52" s="543">
        <f t="shared" si="24"/>
        <v>522.22</v>
      </c>
      <c r="L52" s="543">
        <f t="shared" si="24"/>
        <v>0</v>
      </c>
      <c r="M52" s="543">
        <f t="shared" si="24"/>
        <v>0</v>
      </c>
      <c r="N52" s="543">
        <f t="shared" si="24"/>
        <v>0</v>
      </c>
      <c r="O52" s="544">
        <f t="shared" si="24"/>
        <v>1995.44</v>
      </c>
      <c r="P52" s="545">
        <f t="shared" si="24"/>
        <v>2105</v>
      </c>
      <c r="Q52" s="546">
        <f>+'Jan - March 2023'!S45+'Jan - March 2023'!T45</f>
        <v>2356.71</v>
      </c>
      <c r="R52" s="546">
        <f t="shared" si="23"/>
        <v>-251.71000000000004</v>
      </c>
      <c r="S52" s="547">
        <f>+Q52/P52</f>
        <v>1.1195771971496438</v>
      </c>
      <c r="U52" s="507" t="s">
        <v>370</v>
      </c>
    </row>
    <row r="53" spans="2:21" ht="15.75" customHeight="1"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S53" s="536"/>
      <c r="U53" s="507"/>
    </row>
    <row r="54" spans="2:21" ht="15.75" customHeight="1">
      <c r="B54" s="541" t="s">
        <v>375</v>
      </c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S54" s="536"/>
      <c r="U54" s="507"/>
    </row>
    <row r="55" spans="2:21" ht="15.75" customHeight="1">
      <c r="B55" s="548" t="s">
        <v>376</v>
      </c>
      <c r="C55" s="535"/>
      <c r="D55" s="535"/>
      <c r="E55" s="535"/>
      <c r="F55" s="535"/>
      <c r="G55" s="535"/>
      <c r="H55" s="535">
        <v>229</v>
      </c>
      <c r="I55" s="535"/>
      <c r="J55" s="535"/>
      <c r="K55" s="535"/>
      <c r="L55" s="535"/>
      <c r="M55" s="535"/>
      <c r="N55" s="535"/>
      <c r="O55" s="535">
        <f t="shared" ref="O55:O57" si="25">SUM(C55:N55)</f>
        <v>229</v>
      </c>
      <c r="P55" s="535">
        <v>250</v>
      </c>
      <c r="Q55" s="535"/>
      <c r="S55" s="536"/>
      <c r="U55" s="507"/>
    </row>
    <row r="56" spans="2:21" ht="15.75" customHeight="1">
      <c r="B56" s="548" t="s">
        <v>377</v>
      </c>
      <c r="C56" s="535"/>
      <c r="D56" s="535"/>
      <c r="E56" s="535"/>
      <c r="F56" s="535"/>
      <c r="G56" s="535"/>
      <c r="H56" s="535"/>
      <c r="I56" s="535"/>
      <c r="J56" s="535">
        <v>12</v>
      </c>
      <c r="K56" s="535">
        <v>12</v>
      </c>
      <c r="L56" s="535">
        <v>12</v>
      </c>
      <c r="M56" s="535">
        <v>12</v>
      </c>
      <c r="N56" s="535">
        <v>12</v>
      </c>
      <c r="O56" s="535">
        <f t="shared" si="25"/>
        <v>60</v>
      </c>
      <c r="P56" s="535">
        <v>60</v>
      </c>
      <c r="Q56" s="535"/>
      <c r="S56" s="536"/>
      <c r="U56" s="507"/>
    </row>
    <row r="57" spans="2:21" ht="15.75" customHeight="1">
      <c r="B57" s="548" t="s">
        <v>15</v>
      </c>
      <c r="C57" s="535">
        <v>20</v>
      </c>
      <c r="D57" s="535">
        <v>20</v>
      </c>
      <c r="E57" s="535">
        <v>20</v>
      </c>
      <c r="F57" s="535">
        <v>20</v>
      </c>
      <c r="G57" s="535">
        <v>20</v>
      </c>
      <c r="H57" s="535">
        <v>20</v>
      </c>
      <c r="I57" s="535">
        <v>20</v>
      </c>
      <c r="J57" s="535">
        <v>20</v>
      </c>
      <c r="K57" s="535">
        <v>20</v>
      </c>
      <c r="L57" s="535">
        <v>20</v>
      </c>
      <c r="M57" s="535">
        <v>20</v>
      </c>
      <c r="N57" s="535">
        <v>20</v>
      </c>
      <c r="O57" s="535">
        <f t="shared" si="25"/>
        <v>240</v>
      </c>
      <c r="P57" s="535">
        <v>240</v>
      </c>
      <c r="Q57" s="535"/>
      <c r="S57" s="536"/>
      <c r="U57" s="507"/>
    </row>
    <row r="58" spans="2:21" ht="15.75" customHeight="1">
      <c r="B58" s="542" t="s">
        <v>378</v>
      </c>
      <c r="C58" s="543">
        <f t="shared" ref="C58:P58" si="26">SUM(C55:C57)</f>
        <v>20</v>
      </c>
      <c r="D58" s="543">
        <f t="shared" si="26"/>
        <v>20</v>
      </c>
      <c r="E58" s="543">
        <f t="shared" si="26"/>
        <v>20</v>
      </c>
      <c r="F58" s="543">
        <f t="shared" si="26"/>
        <v>20</v>
      </c>
      <c r="G58" s="543">
        <f t="shared" si="26"/>
        <v>20</v>
      </c>
      <c r="H58" s="543">
        <f t="shared" si="26"/>
        <v>249</v>
      </c>
      <c r="I58" s="543">
        <f t="shared" si="26"/>
        <v>20</v>
      </c>
      <c r="J58" s="543">
        <f t="shared" si="26"/>
        <v>32</v>
      </c>
      <c r="K58" s="543">
        <f t="shared" si="26"/>
        <v>32</v>
      </c>
      <c r="L58" s="543">
        <f t="shared" si="26"/>
        <v>32</v>
      </c>
      <c r="M58" s="543">
        <f t="shared" si="26"/>
        <v>32</v>
      </c>
      <c r="N58" s="543">
        <f t="shared" si="26"/>
        <v>32</v>
      </c>
      <c r="O58" s="544">
        <f t="shared" si="26"/>
        <v>529</v>
      </c>
      <c r="P58" s="545">
        <f t="shared" si="26"/>
        <v>550</v>
      </c>
      <c r="Q58" s="546">
        <f>+'Jan - March 2023'!U45</f>
        <v>347</v>
      </c>
      <c r="R58" s="546">
        <f>+P58-Q58</f>
        <v>203</v>
      </c>
      <c r="S58" s="547">
        <f>+Q58/P58</f>
        <v>0.63090909090909086</v>
      </c>
      <c r="U58" s="507" t="s">
        <v>379</v>
      </c>
    </row>
    <row r="59" spans="2:21" ht="15.75" customHeight="1"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S59" s="536"/>
      <c r="U59" s="507"/>
    </row>
    <row r="60" spans="2:21" ht="15.75" customHeight="1">
      <c r="B60" s="541" t="s">
        <v>380</v>
      </c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S60" s="536"/>
      <c r="U60" s="507"/>
    </row>
    <row r="61" spans="2:21" ht="15.75" customHeight="1">
      <c r="B61" s="548" t="s">
        <v>381</v>
      </c>
      <c r="C61" s="535"/>
      <c r="D61" s="535"/>
      <c r="E61" s="535"/>
      <c r="F61" s="535"/>
      <c r="G61" s="535"/>
      <c r="H61" s="535"/>
      <c r="I61" s="535"/>
      <c r="J61" s="535">
        <v>290</v>
      </c>
      <c r="K61" s="535"/>
      <c r="L61" s="535"/>
      <c r="M61" s="535"/>
      <c r="N61" s="535"/>
      <c r="O61" s="535">
        <f t="shared" ref="O61:O65" si="27">SUM(C61:N61)</f>
        <v>290</v>
      </c>
      <c r="P61" s="535">
        <v>300</v>
      </c>
      <c r="Q61" s="535"/>
      <c r="S61" s="536"/>
      <c r="U61" s="507"/>
    </row>
    <row r="62" spans="2:21" ht="15.75" customHeight="1">
      <c r="B62" s="548" t="s">
        <v>382</v>
      </c>
      <c r="C62" s="535"/>
      <c r="D62" s="535"/>
      <c r="E62" s="535"/>
      <c r="F62" s="535"/>
      <c r="G62" s="535"/>
      <c r="H62" s="535"/>
      <c r="I62" s="535"/>
      <c r="J62" s="535">
        <v>64</v>
      </c>
      <c r="K62" s="535"/>
      <c r="L62" s="535"/>
      <c r="M62" s="535"/>
      <c r="N62" s="535"/>
      <c r="O62" s="535">
        <f t="shared" si="27"/>
        <v>64</v>
      </c>
      <c r="P62" s="535">
        <v>70</v>
      </c>
      <c r="Q62" s="535"/>
      <c r="S62" s="536"/>
      <c r="U62" s="507"/>
    </row>
    <row r="63" spans="2:21" ht="15.75" customHeight="1">
      <c r="B63" s="548" t="s">
        <v>383</v>
      </c>
      <c r="C63" s="535"/>
      <c r="D63" s="535"/>
      <c r="E63" s="535"/>
      <c r="F63" s="535"/>
      <c r="G63" s="535"/>
      <c r="H63" s="535"/>
      <c r="I63" s="535"/>
      <c r="J63" s="535">
        <v>100</v>
      </c>
      <c r="K63" s="535"/>
      <c r="L63" s="535"/>
      <c r="M63" s="535"/>
      <c r="N63" s="535"/>
      <c r="O63" s="535">
        <f t="shared" si="27"/>
        <v>100</v>
      </c>
      <c r="P63" s="535">
        <v>100</v>
      </c>
      <c r="Q63" s="535"/>
      <c r="S63" s="536"/>
      <c r="U63" s="507"/>
    </row>
    <row r="64" spans="2:21" ht="15.75" customHeight="1">
      <c r="B64" s="548" t="s">
        <v>384</v>
      </c>
      <c r="C64" s="535"/>
      <c r="D64" s="535"/>
      <c r="E64" s="535"/>
      <c r="F64" s="535"/>
      <c r="G64" s="535"/>
      <c r="H64" s="535"/>
      <c r="I64" s="535"/>
      <c r="J64" s="535"/>
      <c r="K64" s="535">
        <v>85</v>
      </c>
      <c r="L64" s="535"/>
      <c r="M64" s="535"/>
      <c r="N64" s="535"/>
      <c r="O64" s="535">
        <f t="shared" si="27"/>
        <v>85</v>
      </c>
      <c r="P64" s="535">
        <v>85</v>
      </c>
      <c r="Q64" s="535"/>
      <c r="S64" s="536"/>
      <c r="U64" s="507"/>
    </row>
    <row r="65" spans="2:22" ht="15.75" customHeight="1">
      <c r="B65" s="548" t="s">
        <v>385</v>
      </c>
      <c r="C65" s="535"/>
      <c r="D65" s="535"/>
      <c r="E65" s="535"/>
      <c r="F65" s="535"/>
      <c r="G65" s="535"/>
      <c r="H65" s="535"/>
      <c r="I65" s="535"/>
      <c r="J65" s="535"/>
      <c r="K65" s="535">
        <v>291.67</v>
      </c>
      <c r="L65" s="535"/>
      <c r="M65" s="535"/>
      <c r="N65" s="535"/>
      <c r="O65" s="535">
        <f t="shared" si="27"/>
        <v>291.67</v>
      </c>
      <c r="P65" s="535">
        <v>300</v>
      </c>
      <c r="Q65" s="535"/>
      <c r="S65" s="536"/>
      <c r="U65" s="507"/>
    </row>
    <row r="66" spans="2:22" ht="15.75" customHeight="1">
      <c r="B66" s="548" t="s">
        <v>386</v>
      </c>
      <c r="C66" s="535"/>
      <c r="D66" s="535"/>
      <c r="E66" s="535">
        <v>500</v>
      </c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>
        <v>500</v>
      </c>
      <c r="Q66" s="535"/>
      <c r="R66" s="554"/>
      <c r="S66" s="536"/>
      <c r="U66" s="507"/>
    </row>
    <row r="67" spans="2:22" ht="15.75" customHeight="1">
      <c r="B67" s="542" t="s">
        <v>387</v>
      </c>
      <c r="C67" s="543"/>
      <c r="D67" s="543">
        <f t="shared" ref="D67:P67" si="28">SUM(D61:D66)</f>
        <v>0</v>
      </c>
      <c r="E67" s="543">
        <f t="shared" si="28"/>
        <v>500</v>
      </c>
      <c r="F67" s="543">
        <f t="shared" si="28"/>
        <v>0</v>
      </c>
      <c r="G67" s="543">
        <f t="shared" si="28"/>
        <v>0</v>
      </c>
      <c r="H67" s="543">
        <f t="shared" si="28"/>
        <v>0</v>
      </c>
      <c r="I67" s="543">
        <f t="shared" si="28"/>
        <v>0</v>
      </c>
      <c r="J67" s="543">
        <f t="shared" si="28"/>
        <v>454</v>
      </c>
      <c r="K67" s="543">
        <f t="shared" si="28"/>
        <v>376.67</v>
      </c>
      <c r="L67" s="543">
        <f t="shared" si="28"/>
        <v>0</v>
      </c>
      <c r="M67" s="543">
        <f t="shared" si="28"/>
        <v>0</v>
      </c>
      <c r="N67" s="543">
        <f t="shared" si="28"/>
        <v>0</v>
      </c>
      <c r="O67" s="544">
        <f t="shared" si="28"/>
        <v>830.67000000000007</v>
      </c>
      <c r="P67" s="545">
        <f t="shared" si="28"/>
        <v>1355</v>
      </c>
      <c r="Q67" s="546">
        <f>+'Jan - March 2023'!V45</f>
        <v>816.29000000000008</v>
      </c>
      <c r="R67" s="546">
        <f>+P67-Q67</f>
        <v>538.70999999999992</v>
      </c>
      <c r="S67" s="547">
        <f>+Q67/P67</f>
        <v>0.60242804428044283</v>
      </c>
      <c r="U67" s="507" t="s">
        <v>388</v>
      </c>
    </row>
    <row r="68" spans="2:22" ht="15.75" customHeight="1"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S68" s="536"/>
      <c r="U68" s="507"/>
    </row>
    <row r="69" spans="2:22" ht="15.75" customHeight="1">
      <c r="B69" s="541" t="s">
        <v>389</v>
      </c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S69" s="536"/>
      <c r="U69" s="507"/>
    </row>
    <row r="70" spans="2:22" ht="15.75" customHeight="1">
      <c r="B70" s="548" t="s">
        <v>390</v>
      </c>
      <c r="C70" s="535">
        <f t="shared" ref="C70:N70" si="29">3000/12</f>
        <v>250</v>
      </c>
      <c r="D70" s="535">
        <f t="shared" si="29"/>
        <v>250</v>
      </c>
      <c r="E70" s="535">
        <f t="shared" si="29"/>
        <v>250</v>
      </c>
      <c r="F70" s="535">
        <f t="shared" si="29"/>
        <v>250</v>
      </c>
      <c r="G70" s="535">
        <f t="shared" si="29"/>
        <v>250</v>
      </c>
      <c r="H70" s="535">
        <f t="shared" si="29"/>
        <v>250</v>
      </c>
      <c r="I70" s="535">
        <f t="shared" si="29"/>
        <v>250</v>
      </c>
      <c r="J70" s="535">
        <f t="shared" si="29"/>
        <v>250</v>
      </c>
      <c r="K70" s="535">
        <f t="shared" si="29"/>
        <v>250</v>
      </c>
      <c r="L70" s="535">
        <f t="shared" si="29"/>
        <v>250</v>
      </c>
      <c r="M70" s="535">
        <f t="shared" si="29"/>
        <v>250</v>
      </c>
      <c r="N70" s="535">
        <f t="shared" si="29"/>
        <v>250</v>
      </c>
      <c r="O70" s="535">
        <f t="shared" ref="O70:O73" si="30">SUM(C70:N70)</f>
        <v>3000</v>
      </c>
      <c r="P70" s="535">
        <f>O70</f>
        <v>3000</v>
      </c>
      <c r="Q70" s="535"/>
      <c r="S70" s="536"/>
      <c r="U70" s="507"/>
    </row>
    <row r="71" spans="2:22" ht="15.75" customHeight="1">
      <c r="B71" s="548" t="s">
        <v>391</v>
      </c>
      <c r="C71" s="535"/>
      <c r="D71" s="535"/>
      <c r="E71" s="535"/>
      <c r="F71" s="535"/>
      <c r="G71" s="535"/>
      <c r="H71" s="535">
        <v>710</v>
      </c>
      <c r="I71" s="535"/>
      <c r="J71" s="535"/>
      <c r="K71" s="535"/>
      <c r="L71" s="535"/>
      <c r="M71" s="535"/>
      <c r="N71" s="535"/>
      <c r="O71" s="535">
        <f t="shared" si="30"/>
        <v>710</v>
      </c>
      <c r="P71" s="535">
        <v>750</v>
      </c>
      <c r="Q71" s="535"/>
      <c r="S71" s="536"/>
      <c r="U71" s="507"/>
    </row>
    <row r="72" spans="2:22" ht="15.75" customHeight="1">
      <c r="B72" s="548" t="s">
        <v>392</v>
      </c>
      <c r="C72" s="535">
        <v>90</v>
      </c>
      <c r="D72" s="535">
        <v>90</v>
      </c>
      <c r="E72" s="535">
        <v>90</v>
      </c>
      <c r="F72" s="535">
        <v>90</v>
      </c>
      <c r="G72" s="535">
        <v>90</v>
      </c>
      <c r="H72" s="535">
        <v>90</v>
      </c>
      <c r="I72" s="535">
        <v>90</v>
      </c>
      <c r="J72" s="535">
        <v>90</v>
      </c>
      <c r="K72" s="535">
        <v>90</v>
      </c>
      <c r="L72" s="535">
        <v>90</v>
      </c>
      <c r="M72" s="535">
        <v>90</v>
      </c>
      <c r="N72" s="535">
        <v>90</v>
      </c>
      <c r="O72" s="535">
        <f t="shared" si="30"/>
        <v>1080</v>
      </c>
      <c r="P72" s="535">
        <v>1000</v>
      </c>
      <c r="Q72" s="535"/>
      <c r="S72" s="536"/>
      <c r="U72" s="507"/>
    </row>
    <row r="73" spans="2:22" ht="15.75" customHeight="1">
      <c r="B73" s="548" t="s">
        <v>393</v>
      </c>
      <c r="C73" s="535"/>
      <c r="D73" s="535"/>
      <c r="E73" s="535">
        <v>250</v>
      </c>
      <c r="F73" s="535"/>
      <c r="G73" s="535"/>
      <c r="H73" s="535">
        <v>250</v>
      </c>
      <c r="I73" s="535"/>
      <c r="J73" s="535"/>
      <c r="K73" s="535">
        <v>250</v>
      </c>
      <c r="L73" s="535"/>
      <c r="M73" s="535"/>
      <c r="N73" s="535">
        <v>250</v>
      </c>
      <c r="O73" s="535">
        <f t="shared" si="30"/>
        <v>1000</v>
      </c>
      <c r="P73" s="535">
        <v>1000</v>
      </c>
      <c r="Q73" s="535"/>
      <c r="S73" s="536"/>
      <c r="U73" s="507"/>
    </row>
    <row r="74" spans="2:22" ht="15.75" customHeight="1">
      <c r="B74" s="555" t="s">
        <v>389</v>
      </c>
      <c r="C74" s="543">
        <f t="shared" ref="C74:P74" si="31">SUM(C70:C73)</f>
        <v>340</v>
      </c>
      <c r="D74" s="543">
        <f t="shared" si="31"/>
        <v>340</v>
      </c>
      <c r="E74" s="543">
        <f t="shared" si="31"/>
        <v>590</v>
      </c>
      <c r="F74" s="543">
        <f t="shared" si="31"/>
        <v>340</v>
      </c>
      <c r="G74" s="543">
        <f t="shared" si="31"/>
        <v>340</v>
      </c>
      <c r="H74" s="543">
        <f t="shared" si="31"/>
        <v>1300</v>
      </c>
      <c r="I74" s="543">
        <f t="shared" si="31"/>
        <v>340</v>
      </c>
      <c r="J74" s="543">
        <f t="shared" si="31"/>
        <v>340</v>
      </c>
      <c r="K74" s="543">
        <f t="shared" si="31"/>
        <v>590</v>
      </c>
      <c r="L74" s="543">
        <f t="shared" si="31"/>
        <v>340</v>
      </c>
      <c r="M74" s="543">
        <f t="shared" si="31"/>
        <v>340</v>
      </c>
      <c r="N74" s="543">
        <f t="shared" si="31"/>
        <v>590</v>
      </c>
      <c r="O74" s="544">
        <f t="shared" si="31"/>
        <v>5790</v>
      </c>
      <c r="P74" s="545">
        <f t="shared" si="31"/>
        <v>5750</v>
      </c>
      <c r="Q74" s="546">
        <f>+'Jan - March 2023'!W45+'Jan - March 2023'!X45+'Jan - March 2023'!Y45</f>
        <v>3827.86</v>
      </c>
      <c r="R74" s="546">
        <f>+P74-Q74</f>
        <v>1922.1399999999999</v>
      </c>
      <c r="S74" s="547">
        <f>+Q74/P74</f>
        <v>0.66571478260869565</v>
      </c>
      <c r="U74" s="507" t="s">
        <v>394</v>
      </c>
    </row>
    <row r="75" spans="2:22" ht="15.75" customHeight="1"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S75" s="536"/>
      <c r="U75" s="507"/>
      <c r="V75" s="556"/>
    </row>
    <row r="76" spans="2:22" ht="15.75" customHeight="1">
      <c r="B76" s="541" t="s">
        <v>395</v>
      </c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S76" s="536"/>
      <c r="U76" s="507"/>
    </row>
    <row r="77" spans="2:22" ht="15.75" customHeight="1">
      <c r="B77" s="548" t="s">
        <v>396</v>
      </c>
      <c r="C77" s="535"/>
      <c r="D77" s="535"/>
      <c r="E77" s="535"/>
      <c r="F77" s="535"/>
      <c r="G77" s="535"/>
      <c r="H77" s="535">
        <v>216.67</v>
      </c>
      <c r="I77" s="535"/>
      <c r="J77" s="535"/>
      <c r="K77" s="535"/>
      <c r="L77" s="535"/>
      <c r="M77" s="535"/>
      <c r="N77" s="535"/>
      <c r="O77" s="535">
        <f>SUM(C77:N77)</f>
        <v>216.67</v>
      </c>
      <c r="P77" s="535">
        <f>O77</f>
        <v>216.67</v>
      </c>
      <c r="Q77" s="535"/>
      <c r="S77" s="536"/>
      <c r="U77" s="507"/>
    </row>
    <row r="78" spans="2:22" ht="15.75" customHeight="1">
      <c r="B78" s="542" t="s">
        <v>395</v>
      </c>
      <c r="C78" s="543">
        <f t="shared" ref="C78:O78" si="32">SUM(C77)</f>
        <v>0</v>
      </c>
      <c r="D78" s="543">
        <f t="shared" si="32"/>
        <v>0</v>
      </c>
      <c r="E78" s="543">
        <f t="shared" si="32"/>
        <v>0</v>
      </c>
      <c r="F78" s="543">
        <f t="shared" si="32"/>
        <v>0</v>
      </c>
      <c r="G78" s="543">
        <f t="shared" si="32"/>
        <v>0</v>
      </c>
      <c r="H78" s="543">
        <f t="shared" si="32"/>
        <v>216.67</v>
      </c>
      <c r="I78" s="543">
        <f t="shared" si="32"/>
        <v>0</v>
      </c>
      <c r="J78" s="543">
        <f t="shared" si="32"/>
        <v>0</v>
      </c>
      <c r="K78" s="543">
        <f t="shared" si="32"/>
        <v>0</v>
      </c>
      <c r="L78" s="543">
        <f t="shared" si="32"/>
        <v>0</v>
      </c>
      <c r="M78" s="543">
        <f t="shared" si="32"/>
        <v>0</v>
      </c>
      <c r="N78" s="543">
        <f t="shared" si="32"/>
        <v>0</v>
      </c>
      <c r="O78" s="544">
        <f t="shared" si="32"/>
        <v>216.67</v>
      </c>
      <c r="P78" s="545">
        <f>P77</f>
        <v>216.67</v>
      </c>
      <c r="Q78" s="546">
        <f>+'Jan - March 2023'!Z45</f>
        <v>1332.15</v>
      </c>
      <c r="R78" s="546">
        <f>+P78-Q78</f>
        <v>-1115.48</v>
      </c>
      <c r="S78" s="547">
        <f>+Q78/P78</f>
        <v>6.1482900263072882</v>
      </c>
      <c r="U78" s="507" t="s">
        <v>397</v>
      </c>
    </row>
    <row r="79" spans="2:22" ht="15.75" customHeight="1">
      <c r="B79" s="541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S79" s="536"/>
      <c r="U79" s="507"/>
    </row>
    <row r="80" spans="2:22" ht="15.75" customHeight="1">
      <c r="B80" s="541" t="s">
        <v>398</v>
      </c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S80" s="536"/>
      <c r="U80" s="507"/>
    </row>
    <row r="81" spans="2:25" ht="15.75" customHeight="1">
      <c r="B81" s="548" t="s">
        <v>399</v>
      </c>
      <c r="C81" s="535">
        <v>85.5</v>
      </c>
      <c r="D81" s="535"/>
      <c r="E81" s="535"/>
      <c r="F81" s="535"/>
      <c r="G81" s="535"/>
      <c r="H81" s="535"/>
      <c r="I81" s="535">
        <v>85.5</v>
      </c>
      <c r="J81" s="535"/>
      <c r="K81" s="535"/>
      <c r="L81" s="535"/>
      <c r="M81" s="535"/>
      <c r="N81" s="535"/>
      <c r="O81" s="535">
        <f>SUM(C81:N81)</f>
        <v>171</v>
      </c>
      <c r="P81" s="535">
        <v>180</v>
      </c>
      <c r="Q81" s="535"/>
      <c r="S81" s="536"/>
      <c r="U81" s="507"/>
    </row>
    <row r="82" spans="2:25" ht="15.75" customHeight="1">
      <c r="B82" s="542" t="s">
        <v>398</v>
      </c>
      <c r="C82" s="543">
        <f t="shared" ref="C82:P82" si="33">SUM(C81)</f>
        <v>85.5</v>
      </c>
      <c r="D82" s="543">
        <f t="shared" si="33"/>
        <v>0</v>
      </c>
      <c r="E82" s="543">
        <f t="shared" si="33"/>
        <v>0</v>
      </c>
      <c r="F82" s="543">
        <f t="shared" si="33"/>
        <v>0</v>
      </c>
      <c r="G82" s="543">
        <f t="shared" si="33"/>
        <v>0</v>
      </c>
      <c r="H82" s="543">
        <f t="shared" si="33"/>
        <v>0</v>
      </c>
      <c r="I82" s="543">
        <f t="shared" si="33"/>
        <v>85.5</v>
      </c>
      <c r="J82" s="543">
        <f t="shared" si="33"/>
        <v>0</v>
      </c>
      <c r="K82" s="543">
        <f t="shared" si="33"/>
        <v>0</v>
      </c>
      <c r="L82" s="543">
        <f t="shared" si="33"/>
        <v>0</v>
      </c>
      <c r="M82" s="543">
        <f t="shared" si="33"/>
        <v>0</v>
      </c>
      <c r="N82" s="543">
        <f t="shared" si="33"/>
        <v>0</v>
      </c>
      <c r="O82" s="544">
        <f t="shared" si="33"/>
        <v>171</v>
      </c>
      <c r="P82" s="545">
        <f t="shared" si="33"/>
        <v>180</v>
      </c>
      <c r="Q82" s="546">
        <f>+'Jan - March 2023'!AA45</f>
        <v>177.6</v>
      </c>
      <c r="R82" s="546">
        <f>+P82-Q82</f>
        <v>2.4000000000000057</v>
      </c>
      <c r="S82" s="547">
        <f>+Q82/P82</f>
        <v>0.98666666666666658</v>
      </c>
      <c r="U82" s="507"/>
    </row>
    <row r="83" spans="2:25" ht="15.75" customHeight="1">
      <c r="B83" s="541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S83" s="536"/>
      <c r="U83" s="507"/>
    </row>
    <row r="84" spans="2:25" ht="15.75" customHeight="1">
      <c r="B84" s="542" t="s">
        <v>400</v>
      </c>
      <c r="C84" s="543"/>
      <c r="D84" s="543"/>
      <c r="E84" s="543"/>
      <c r="F84" s="543"/>
      <c r="G84" s="543"/>
      <c r="H84" s="543"/>
      <c r="I84" s="543"/>
      <c r="J84" s="543"/>
      <c r="K84" s="543"/>
      <c r="L84" s="543"/>
      <c r="M84" s="543"/>
      <c r="N84" s="543"/>
      <c r="O84" s="544">
        <f>SUM(O83)</f>
        <v>0</v>
      </c>
      <c r="P84" s="550">
        <f>O84</f>
        <v>0</v>
      </c>
      <c r="Q84" s="546">
        <f>+'Jan - March 2023'!AB45</f>
        <v>870</v>
      </c>
      <c r="R84" s="546">
        <f>+P84-Q84</f>
        <v>-870</v>
      </c>
      <c r="S84" s="547"/>
      <c r="U84" s="507" t="s">
        <v>401</v>
      </c>
    </row>
    <row r="85" spans="2:25" ht="15.75" customHeight="1">
      <c r="B85" s="541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S85" s="536"/>
      <c r="U85" s="507"/>
    </row>
    <row r="86" spans="2:25" ht="15.75" customHeight="1">
      <c r="C86" s="535"/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S86" s="536"/>
      <c r="U86" s="507"/>
    </row>
    <row r="87" spans="2:25" ht="15.75" customHeight="1">
      <c r="B87" s="542" t="s">
        <v>402</v>
      </c>
      <c r="C87" s="543"/>
      <c r="D87" s="543"/>
      <c r="E87" s="543"/>
      <c r="F87" s="543"/>
      <c r="G87" s="543"/>
      <c r="H87" s="543"/>
      <c r="I87" s="543"/>
      <c r="J87" s="543"/>
      <c r="K87" s="543"/>
      <c r="L87" s="543"/>
      <c r="M87" s="543"/>
      <c r="N87" s="543"/>
      <c r="O87" s="544">
        <f>SUM(O92,O82,O74,O67,O58,O52,O44,O43,O41,O35,O24,O13,O78)</f>
        <v>46595.67333333334</v>
      </c>
      <c r="P87" s="545">
        <f>SUM(P82,P74,P67,P58,P52,P44,P43,P41,P35,P24,P13,P78)</f>
        <v>47768.80333333333</v>
      </c>
      <c r="Q87" s="544">
        <f>SUM(Q92,Q82,Q74,Q67,Q58,Q52,Q44,Q43,Q41,Q35,Q24,Q13,Q78)</f>
        <v>51697.060000000005</v>
      </c>
      <c r="R87" s="546">
        <f>+P87-Q87</f>
        <v>-3928.2566666666753</v>
      </c>
      <c r="S87" s="547"/>
      <c r="U87" s="507"/>
    </row>
    <row r="88" spans="2:25" ht="15.75" customHeight="1">
      <c r="C88" s="554"/>
      <c r="D88" s="554"/>
      <c r="E88" s="554"/>
      <c r="F88" s="554"/>
      <c r="G88" s="554"/>
      <c r="H88" s="554"/>
      <c r="I88" s="554"/>
      <c r="J88" s="554"/>
      <c r="K88" s="554"/>
      <c r="L88" s="554"/>
      <c r="M88" s="554"/>
      <c r="N88" s="554"/>
      <c r="O88" s="554"/>
      <c r="P88" s="535"/>
      <c r="Q88" s="535"/>
      <c r="S88" s="536"/>
      <c r="U88" s="507"/>
    </row>
    <row r="89" spans="2:25" ht="15.75" customHeight="1">
      <c r="B89" s="548" t="s">
        <v>403</v>
      </c>
      <c r="C89" s="554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  <c r="P89" s="535">
        <f>P8+P87</f>
        <v>-0.19666666667035315</v>
      </c>
      <c r="Q89" s="535"/>
      <c r="R89" s="535"/>
      <c r="S89" s="536"/>
      <c r="U89" s="507"/>
    </row>
    <row r="90" spans="2:25" ht="15.75" customHeight="1">
      <c r="B90" s="548"/>
      <c r="C90" s="554"/>
      <c r="D90" s="554"/>
      <c r="E90" s="554"/>
      <c r="F90" s="554"/>
      <c r="G90" s="554"/>
      <c r="H90" s="554"/>
      <c r="I90" s="554"/>
      <c r="J90" s="554"/>
      <c r="K90" s="554"/>
      <c r="L90" s="554"/>
      <c r="M90" s="554"/>
      <c r="N90" s="554"/>
      <c r="O90" s="554"/>
      <c r="P90" s="535"/>
      <c r="Q90" s="535"/>
      <c r="R90" s="535"/>
      <c r="S90" s="536"/>
      <c r="U90" s="507"/>
    </row>
    <row r="91" spans="2:25" ht="15.75" customHeight="1">
      <c r="B91" s="557" t="s">
        <v>404</v>
      </c>
      <c r="C91" s="558"/>
      <c r="D91" s="558"/>
      <c r="E91" s="558"/>
      <c r="F91" s="558"/>
      <c r="G91" s="558"/>
      <c r="H91" s="558"/>
      <c r="I91" s="558"/>
      <c r="J91" s="558"/>
      <c r="K91" s="558"/>
      <c r="L91" s="558"/>
      <c r="M91" s="558"/>
      <c r="N91" s="558"/>
      <c r="O91" s="558"/>
      <c r="P91" s="559" t="s">
        <v>405</v>
      </c>
      <c r="Q91" s="539" t="s">
        <v>406</v>
      </c>
      <c r="R91" s="557" t="s">
        <v>407</v>
      </c>
      <c r="S91" s="560"/>
      <c r="U91" s="507"/>
    </row>
    <row r="92" spans="2:25" ht="15.75" customHeight="1">
      <c r="B92" s="542" t="s">
        <v>408</v>
      </c>
      <c r="C92" s="543"/>
      <c r="D92" s="543"/>
      <c r="E92" s="543"/>
      <c r="F92" s="543"/>
      <c r="G92" s="543"/>
      <c r="H92" s="543"/>
      <c r="I92" s="543"/>
      <c r="J92" s="543"/>
      <c r="K92" s="543"/>
      <c r="L92" s="543"/>
      <c r="M92" s="543"/>
      <c r="N92" s="543"/>
      <c r="O92" s="544">
        <f>SUM(O85)</f>
        <v>0</v>
      </c>
      <c r="P92" s="550">
        <f>8.82*842</f>
        <v>7426.4400000000005</v>
      </c>
      <c r="Q92" s="546">
        <f>+'Jan - March 2023'!AH45</f>
        <v>5593.67</v>
      </c>
      <c r="R92" s="546">
        <f>+P92-Q92</f>
        <v>1832.7700000000004</v>
      </c>
      <c r="S92" s="547"/>
      <c r="U92" s="507"/>
    </row>
    <row r="93" spans="2:25" ht="15.75" customHeight="1">
      <c r="C93" s="554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35"/>
      <c r="Q93" s="535"/>
      <c r="R93" s="561"/>
      <c r="S93" s="536"/>
      <c r="U93" s="507"/>
    </row>
    <row r="94" spans="2:25" ht="15.75" customHeight="1">
      <c r="B94" s="548" t="s">
        <v>237</v>
      </c>
      <c r="C94" s="554" t="s">
        <v>409</v>
      </c>
      <c r="D94" s="554"/>
      <c r="E94" s="554"/>
      <c r="F94" s="554"/>
      <c r="G94" s="554" t="s">
        <v>410</v>
      </c>
      <c r="H94" s="535">
        <f>P87+P6</f>
        <v>45404.80333333333</v>
      </c>
      <c r="J94" s="554"/>
      <c r="K94" s="554"/>
      <c r="L94" s="554"/>
      <c r="M94" s="554"/>
      <c r="N94" s="554"/>
      <c r="O94" s="554"/>
      <c r="P94" s="535"/>
      <c r="Q94" s="535"/>
      <c r="R94" s="548"/>
      <c r="S94" s="536"/>
      <c r="T94" s="535"/>
      <c r="U94" s="562"/>
      <c r="V94" s="535"/>
      <c r="W94" s="535"/>
      <c r="Y94" s="535"/>
    </row>
    <row r="95" spans="2:25" ht="15.75" customHeight="1">
      <c r="C95" s="554"/>
      <c r="D95" s="554"/>
      <c r="E95" s="554"/>
      <c r="F95" s="554"/>
      <c r="G95" s="554"/>
      <c r="H95" s="554"/>
      <c r="J95" s="554"/>
      <c r="K95" s="554"/>
      <c r="L95" s="554"/>
      <c r="M95" s="554"/>
      <c r="N95" s="554"/>
      <c r="O95" s="554"/>
      <c r="P95" s="535"/>
      <c r="Q95" s="535"/>
      <c r="R95" s="548"/>
      <c r="S95" s="536"/>
      <c r="T95" s="535"/>
      <c r="U95" s="562"/>
      <c r="V95" s="535"/>
      <c r="W95" s="535"/>
      <c r="Y95" s="535"/>
    </row>
    <row r="96" spans="2:25" ht="15.75" customHeight="1">
      <c r="B96" s="548" t="s">
        <v>239</v>
      </c>
      <c r="C96" s="554" t="s">
        <v>411</v>
      </c>
      <c r="D96" s="554"/>
      <c r="E96" s="554"/>
      <c r="F96" s="554"/>
      <c r="G96" s="554"/>
      <c r="H96" s="554">
        <v>466.51</v>
      </c>
      <c r="J96" s="554"/>
      <c r="K96" s="554"/>
      <c r="L96" s="554"/>
      <c r="M96" s="554"/>
      <c r="N96" s="554"/>
      <c r="O96" s="554"/>
      <c r="P96" s="535"/>
      <c r="Q96" s="535"/>
      <c r="R96" s="548"/>
      <c r="S96" s="536"/>
      <c r="T96" s="535"/>
      <c r="U96" s="562"/>
      <c r="V96" s="535"/>
      <c r="W96" s="535"/>
      <c r="Y96" s="535"/>
    </row>
    <row r="97" spans="2:25" ht="15.75" customHeight="1">
      <c r="C97" s="554"/>
      <c r="D97" s="554"/>
      <c r="E97" s="554"/>
      <c r="F97" s="554"/>
      <c r="G97" s="554"/>
      <c r="H97" s="554"/>
      <c r="J97" s="554"/>
      <c r="K97" s="554"/>
      <c r="L97" s="554"/>
      <c r="M97" s="554"/>
      <c r="N97" s="554"/>
      <c r="O97" s="554"/>
      <c r="P97" s="535"/>
      <c r="Q97" s="535"/>
      <c r="R97" s="548"/>
      <c r="S97" s="536"/>
      <c r="T97" s="535"/>
      <c r="U97" s="562"/>
      <c r="V97" s="535"/>
      <c r="W97" s="535"/>
      <c r="Y97" s="535"/>
    </row>
    <row r="98" spans="2:25" ht="15.75" customHeight="1">
      <c r="B98" s="548" t="s">
        <v>241</v>
      </c>
      <c r="C98" s="554" t="s">
        <v>412</v>
      </c>
      <c r="D98" s="554"/>
      <c r="E98" s="554"/>
      <c r="F98" s="554"/>
      <c r="G98" s="563" t="s">
        <v>410</v>
      </c>
      <c r="H98" s="563">
        <f>H94/H96</f>
        <v>97.328681771737649</v>
      </c>
      <c r="J98" s="554"/>
      <c r="K98" s="554"/>
      <c r="L98" s="554"/>
      <c r="M98" s="554"/>
      <c r="N98" s="554"/>
      <c r="O98" s="554"/>
      <c r="P98" s="535"/>
      <c r="Q98" s="535"/>
      <c r="R98" s="548"/>
      <c r="S98" s="536"/>
      <c r="T98" s="535"/>
      <c r="U98" s="562"/>
      <c r="V98" s="535"/>
      <c r="W98" s="535"/>
      <c r="Y98" s="535"/>
    </row>
    <row r="99" spans="2:25" ht="15.75" customHeight="1">
      <c r="C99" s="554" t="s">
        <v>243</v>
      </c>
      <c r="D99" s="554"/>
      <c r="E99" s="554"/>
      <c r="F99" s="554"/>
      <c r="G99" s="554"/>
      <c r="H99" s="554"/>
      <c r="J99" s="554"/>
      <c r="K99" s="554"/>
      <c r="L99" s="554"/>
      <c r="M99" s="554"/>
      <c r="N99" s="554"/>
      <c r="O99" s="554"/>
      <c r="P99" s="535"/>
      <c r="Q99" s="535"/>
      <c r="R99" s="548"/>
      <c r="S99" s="536"/>
      <c r="T99" s="535"/>
      <c r="U99" s="562"/>
      <c r="V99" s="535"/>
      <c r="W99" s="535"/>
      <c r="Y99" s="535"/>
    </row>
    <row r="100" spans="2:25" ht="15.75" customHeight="1">
      <c r="C100" s="554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35"/>
      <c r="Q100" s="535"/>
      <c r="R100" s="548"/>
      <c r="S100" s="536"/>
      <c r="T100" s="535"/>
      <c r="U100" s="562"/>
      <c r="V100" s="535"/>
      <c r="W100" s="535"/>
      <c r="Y100" s="535"/>
    </row>
    <row r="101" spans="2:25" ht="15.75" customHeight="1"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35"/>
      <c r="Q101" s="535"/>
      <c r="R101" s="548"/>
      <c r="S101" s="536"/>
      <c r="T101" s="535"/>
      <c r="U101" s="562"/>
      <c r="V101" s="535"/>
      <c r="W101" s="535"/>
      <c r="Y101" s="535"/>
    </row>
    <row r="102" spans="2:25" ht="15.75" customHeight="1">
      <c r="C102" s="554"/>
      <c r="D102" s="554"/>
      <c r="E102" s="554"/>
      <c r="F102" s="554"/>
      <c r="G102" s="554"/>
      <c r="H102" s="554"/>
      <c r="I102" s="554"/>
      <c r="J102" s="554"/>
      <c r="K102" s="554"/>
      <c r="L102" s="554"/>
      <c r="M102" s="554"/>
      <c r="N102" s="554"/>
      <c r="O102" s="554"/>
      <c r="P102" s="535"/>
      <c r="Q102" s="535"/>
      <c r="R102" s="548"/>
      <c r="S102" s="536"/>
      <c r="T102" s="535"/>
      <c r="U102" s="562"/>
      <c r="V102" s="535"/>
      <c r="W102" s="535"/>
      <c r="Y102" s="535"/>
    </row>
    <row r="103" spans="2:25" ht="15.75" customHeight="1"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35"/>
      <c r="Q103" s="535"/>
      <c r="R103" s="548"/>
      <c r="S103" s="536"/>
      <c r="T103" s="535"/>
      <c r="U103" s="562"/>
      <c r="V103" s="535"/>
      <c r="W103" s="535"/>
      <c r="Y103" s="535"/>
    </row>
    <row r="104" spans="2:25" ht="15.75" customHeight="1">
      <c r="C104" s="554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35"/>
      <c r="Q104" s="535"/>
      <c r="R104" s="548"/>
      <c r="S104" s="536"/>
      <c r="T104" s="535"/>
      <c r="U104" s="562"/>
      <c r="V104" s="535"/>
      <c r="W104" s="535"/>
      <c r="Y104" s="535"/>
    </row>
    <row r="105" spans="2:25" ht="15.75" customHeight="1">
      <c r="C105" s="554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35"/>
      <c r="Q105" s="535"/>
      <c r="R105" s="548"/>
      <c r="S105" s="536"/>
      <c r="T105" s="535"/>
      <c r="U105" s="562"/>
      <c r="V105" s="535"/>
      <c r="W105" s="535"/>
      <c r="Y105" s="535"/>
    </row>
    <row r="106" spans="2:25" ht="15.75" customHeight="1"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35"/>
      <c r="Q106" s="535"/>
      <c r="R106" s="548"/>
      <c r="S106" s="536"/>
      <c r="T106" s="535"/>
      <c r="U106" s="562"/>
      <c r="V106" s="535"/>
      <c r="W106" s="535"/>
      <c r="Y106" s="535"/>
    </row>
    <row r="107" spans="2:25" ht="15.75" customHeight="1"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35"/>
      <c r="Q107" s="535"/>
      <c r="S107" s="536"/>
      <c r="T107" s="535"/>
      <c r="U107" s="562"/>
      <c r="V107" s="535"/>
      <c r="W107" s="535"/>
      <c r="Y107" s="535"/>
    </row>
    <row r="108" spans="2:25" ht="15.75" customHeight="1">
      <c r="P108" s="535"/>
      <c r="Q108" s="535"/>
      <c r="S108" s="536"/>
      <c r="T108" s="535"/>
      <c r="U108" s="562"/>
      <c r="V108" s="535"/>
      <c r="W108" s="535"/>
      <c r="Y108" s="535"/>
    </row>
    <row r="109" spans="2:25" ht="15.75" customHeight="1">
      <c r="P109" s="535"/>
      <c r="Q109" s="535"/>
      <c r="S109" s="536"/>
      <c r="U109" s="562"/>
      <c r="W109" s="535"/>
      <c r="Y109" s="535"/>
    </row>
    <row r="110" spans="2:25" ht="15.75" customHeight="1">
      <c r="P110" s="535"/>
      <c r="Q110" s="535"/>
      <c r="R110" s="564"/>
      <c r="S110" s="536"/>
      <c r="T110" s="565"/>
      <c r="U110" s="566"/>
      <c r="V110" s="565"/>
      <c r="W110" s="565"/>
      <c r="X110" s="565"/>
      <c r="Y110" s="565"/>
    </row>
    <row r="111" spans="2:25" ht="15.75" customHeight="1">
      <c r="P111" s="535"/>
      <c r="Q111" s="535"/>
      <c r="R111" s="564"/>
      <c r="S111" s="536"/>
      <c r="T111" s="567"/>
      <c r="U111" s="568"/>
      <c r="V111" s="567"/>
      <c r="W111" s="567"/>
      <c r="X111" s="567"/>
      <c r="Y111" s="567"/>
    </row>
    <row r="112" spans="2:25" ht="15.75" customHeight="1">
      <c r="P112" s="535"/>
      <c r="Q112" s="535"/>
      <c r="S112" s="536"/>
      <c r="U112" s="507"/>
    </row>
    <row r="113" spans="16:21" ht="15.75" customHeight="1">
      <c r="P113" s="535"/>
      <c r="Q113" s="535"/>
      <c r="S113" s="536"/>
      <c r="U113" s="507"/>
    </row>
    <row r="114" spans="16:21" ht="15.75" customHeight="1">
      <c r="P114" s="535"/>
      <c r="Q114" s="535"/>
      <c r="S114" s="536"/>
      <c r="U114" s="507"/>
    </row>
    <row r="115" spans="16:21" ht="15.75" customHeight="1">
      <c r="P115" s="535"/>
      <c r="Q115" s="535"/>
      <c r="S115" s="536"/>
      <c r="U115" s="507"/>
    </row>
    <row r="116" spans="16:21" ht="15.75" customHeight="1">
      <c r="P116" s="535"/>
      <c r="Q116" s="535"/>
      <c r="S116" s="536"/>
      <c r="U116" s="507"/>
    </row>
    <row r="117" spans="16:21" ht="15.75" customHeight="1">
      <c r="P117" s="535"/>
      <c r="Q117" s="535"/>
      <c r="S117" s="536"/>
      <c r="U117" s="507"/>
    </row>
    <row r="118" spans="16:21" ht="15.75" customHeight="1">
      <c r="P118" s="535"/>
      <c r="Q118" s="535"/>
      <c r="S118" s="536"/>
      <c r="U118" s="507"/>
    </row>
    <row r="119" spans="16:21" ht="15.75" customHeight="1">
      <c r="P119" s="535"/>
      <c r="Q119" s="535"/>
      <c r="S119" s="536"/>
      <c r="U119" s="507"/>
    </row>
    <row r="120" spans="16:21" ht="15.75" customHeight="1">
      <c r="P120" s="535"/>
      <c r="Q120" s="535"/>
      <c r="S120" s="536"/>
      <c r="U120" s="507"/>
    </row>
    <row r="121" spans="16:21" ht="15.75" customHeight="1">
      <c r="P121" s="535"/>
      <c r="Q121" s="535"/>
      <c r="S121" s="536"/>
      <c r="U121" s="507"/>
    </row>
    <row r="122" spans="16:21" ht="15.75" customHeight="1">
      <c r="P122" s="535"/>
      <c r="Q122" s="535"/>
      <c r="S122" s="536"/>
      <c r="U122" s="507"/>
    </row>
    <row r="123" spans="16:21" ht="15.75" customHeight="1">
      <c r="P123" s="535"/>
      <c r="Q123" s="535"/>
      <c r="S123" s="536"/>
      <c r="U123" s="507"/>
    </row>
    <row r="124" spans="16:21" ht="15.75" customHeight="1">
      <c r="P124" s="535"/>
      <c r="Q124" s="535"/>
      <c r="S124" s="536"/>
      <c r="U124" s="507"/>
    </row>
    <row r="125" spans="16:21" ht="15.75" customHeight="1">
      <c r="P125" s="535"/>
      <c r="Q125" s="535"/>
      <c r="S125" s="536"/>
      <c r="U125" s="507"/>
    </row>
    <row r="126" spans="16:21" ht="15.75" customHeight="1">
      <c r="P126" s="535"/>
      <c r="Q126" s="535"/>
      <c r="S126" s="536"/>
      <c r="U126" s="507"/>
    </row>
    <row r="127" spans="16:21" ht="15.75" customHeight="1">
      <c r="P127" s="535"/>
      <c r="Q127" s="535"/>
      <c r="S127" s="536"/>
      <c r="U127" s="507"/>
    </row>
    <row r="128" spans="16:21" ht="15.75" customHeight="1">
      <c r="P128" s="535"/>
      <c r="Q128" s="535"/>
      <c r="S128" s="536"/>
      <c r="U128" s="507"/>
    </row>
    <row r="129" spans="16:21" ht="15.75" customHeight="1">
      <c r="P129" s="535"/>
      <c r="Q129" s="535"/>
      <c r="S129" s="536"/>
      <c r="U129" s="507"/>
    </row>
    <row r="130" spans="16:21" ht="15.75" customHeight="1">
      <c r="P130" s="535"/>
      <c r="Q130" s="535"/>
      <c r="S130" s="536"/>
      <c r="U130" s="507"/>
    </row>
    <row r="131" spans="16:21" ht="15.75" customHeight="1">
      <c r="P131" s="535"/>
      <c r="Q131" s="535"/>
      <c r="S131" s="536"/>
      <c r="U131" s="507"/>
    </row>
    <row r="132" spans="16:21" ht="15.75" customHeight="1">
      <c r="P132" s="535"/>
      <c r="Q132" s="535"/>
      <c r="S132" s="536"/>
      <c r="U132" s="507"/>
    </row>
    <row r="133" spans="16:21" ht="15.75" customHeight="1">
      <c r="P133" s="535"/>
      <c r="Q133" s="535"/>
      <c r="S133" s="536"/>
      <c r="U133" s="507"/>
    </row>
    <row r="134" spans="16:21" ht="15.75" customHeight="1">
      <c r="P134" s="535"/>
      <c r="Q134" s="535"/>
      <c r="S134" s="536"/>
      <c r="U134" s="507"/>
    </row>
    <row r="135" spans="16:21" ht="15.75" customHeight="1">
      <c r="P135" s="535"/>
      <c r="Q135" s="535"/>
      <c r="S135" s="536"/>
      <c r="U135" s="507"/>
    </row>
    <row r="136" spans="16:21" ht="15.75" customHeight="1">
      <c r="P136" s="535"/>
      <c r="Q136" s="535"/>
      <c r="S136" s="536"/>
      <c r="U136" s="507"/>
    </row>
    <row r="137" spans="16:21" ht="15.75" customHeight="1">
      <c r="P137" s="535"/>
      <c r="Q137" s="535"/>
      <c r="S137" s="536"/>
      <c r="U137" s="507"/>
    </row>
    <row r="138" spans="16:21" ht="15.75" customHeight="1">
      <c r="P138" s="535"/>
      <c r="Q138" s="535"/>
      <c r="S138" s="536"/>
      <c r="U138" s="507"/>
    </row>
    <row r="139" spans="16:21" ht="15.75" customHeight="1">
      <c r="P139" s="535"/>
      <c r="Q139" s="535"/>
      <c r="S139" s="536"/>
      <c r="U139" s="507"/>
    </row>
    <row r="140" spans="16:21" ht="15.75" customHeight="1">
      <c r="P140" s="535"/>
      <c r="Q140" s="535"/>
      <c r="S140" s="536"/>
      <c r="U140" s="507"/>
    </row>
    <row r="141" spans="16:21" ht="15.75" customHeight="1">
      <c r="P141" s="535"/>
      <c r="Q141" s="535"/>
      <c r="S141" s="536"/>
      <c r="U141" s="507"/>
    </row>
    <row r="142" spans="16:21" ht="15.75" customHeight="1">
      <c r="P142" s="535"/>
      <c r="Q142" s="535"/>
      <c r="S142" s="536"/>
      <c r="U142" s="507"/>
    </row>
    <row r="143" spans="16:21" ht="15.75" customHeight="1">
      <c r="P143" s="535"/>
      <c r="Q143" s="535"/>
      <c r="S143" s="536"/>
      <c r="U143" s="507"/>
    </row>
    <row r="144" spans="16:21" ht="15.75" customHeight="1">
      <c r="P144" s="535"/>
      <c r="Q144" s="535"/>
      <c r="S144" s="536"/>
      <c r="U144" s="507"/>
    </row>
    <row r="145" spans="16:21" ht="15.75" customHeight="1">
      <c r="P145" s="535"/>
      <c r="Q145" s="535"/>
      <c r="S145" s="536"/>
      <c r="U145" s="507"/>
    </row>
    <row r="146" spans="16:21" ht="15.75" customHeight="1">
      <c r="P146" s="535"/>
      <c r="Q146" s="535"/>
      <c r="S146" s="536"/>
      <c r="U146" s="507"/>
    </row>
    <row r="147" spans="16:21" ht="15.75" customHeight="1">
      <c r="P147" s="535"/>
      <c r="Q147" s="535"/>
      <c r="S147" s="536"/>
      <c r="U147" s="507"/>
    </row>
    <row r="148" spans="16:21" ht="15.75" customHeight="1">
      <c r="P148" s="535"/>
      <c r="Q148" s="535"/>
      <c r="S148" s="536"/>
      <c r="U148" s="507"/>
    </row>
    <row r="149" spans="16:21" ht="15.75" customHeight="1">
      <c r="P149" s="535"/>
      <c r="Q149" s="535"/>
      <c r="S149" s="536"/>
      <c r="U149" s="507"/>
    </row>
    <row r="150" spans="16:21" ht="15.75" customHeight="1">
      <c r="P150" s="535"/>
      <c r="Q150" s="535"/>
      <c r="S150" s="536"/>
      <c r="U150" s="507"/>
    </row>
    <row r="151" spans="16:21" ht="15.75" customHeight="1">
      <c r="P151" s="535"/>
      <c r="Q151" s="535"/>
      <c r="S151" s="536"/>
      <c r="U151" s="507"/>
    </row>
    <row r="152" spans="16:21" ht="15.75" customHeight="1">
      <c r="P152" s="535"/>
      <c r="Q152" s="535"/>
      <c r="S152" s="536"/>
      <c r="U152" s="507"/>
    </row>
    <row r="153" spans="16:21" ht="15.75" customHeight="1">
      <c r="P153" s="535"/>
      <c r="Q153" s="535"/>
      <c r="S153" s="536"/>
      <c r="U153" s="507"/>
    </row>
    <row r="154" spans="16:21" ht="15.75" customHeight="1">
      <c r="P154" s="535"/>
      <c r="Q154" s="535"/>
      <c r="S154" s="536"/>
      <c r="U154" s="507"/>
    </row>
    <row r="155" spans="16:21" ht="15.75" customHeight="1">
      <c r="P155" s="535"/>
      <c r="Q155" s="535"/>
      <c r="S155" s="536"/>
      <c r="U155" s="507"/>
    </row>
    <row r="156" spans="16:21" ht="15.75" customHeight="1">
      <c r="P156" s="535"/>
      <c r="Q156" s="535"/>
      <c r="S156" s="536"/>
      <c r="U156" s="507"/>
    </row>
    <row r="157" spans="16:21" ht="15.75" customHeight="1">
      <c r="P157" s="535"/>
      <c r="Q157" s="535"/>
      <c r="S157" s="536"/>
      <c r="U157" s="507"/>
    </row>
    <row r="158" spans="16:21" ht="15.75" customHeight="1">
      <c r="P158" s="535"/>
      <c r="Q158" s="535"/>
      <c r="S158" s="536"/>
      <c r="U158" s="507"/>
    </row>
    <row r="159" spans="16:21" ht="15.75" customHeight="1">
      <c r="P159" s="535"/>
      <c r="Q159" s="535"/>
      <c r="S159" s="536"/>
      <c r="U159" s="507"/>
    </row>
    <row r="160" spans="16:21" ht="15.75" customHeight="1">
      <c r="P160" s="535"/>
      <c r="Q160" s="535"/>
      <c r="S160" s="536"/>
      <c r="U160" s="507"/>
    </row>
    <row r="161" spans="16:21" ht="15.75" customHeight="1">
      <c r="P161" s="535"/>
      <c r="Q161" s="535"/>
      <c r="S161" s="536"/>
      <c r="U161" s="507"/>
    </row>
    <row r="162" spans="16:21" ht="15.75" customHeight="1">
      <c r="P162" s="535"/>
      <c r="Q162" s="535"/>
      <c r="S162" s="536"/>
      <c r="U162" s="507"/>
    </row>
    <row r="163" spans="16:21" ht="15.75" customHeight="1">
      <c r="P163" s="535"/>
      <c r="Q163" s="535"/>
      <c r="S163" s="536"/>
      <c r="U163" s="507"/>
    </row>
    <row r="164" spans="16:21" ht="15.75" customHeight="1">
      <c r="P164" s="535"/>
      <c r="Q164" s="535"/>
      <c r="S164" s="536"/>
      <c r="U164" s="507"/>
    </row>
    <row r="165" spans="16:21" ht="15.75" customHeight="1">
      <c r="P165" s="535"/>
      <c r="Q165" s="535"/>
      <c r="S165" s="536"/>
      <c r="U165" s="507"/>
    </row>
    <row r="166" spans="16:21" ht="15.75" customHeight="1">
      <c r="P166" s="535"/>
      <c r="Q166" s="535"/>
      <c r="S166" s="536"/>
      <c r="U166" s="507"/>
    </row>
    <row r="167" spans="16:21" ht="15.75" customHeight="1">
      <c r="P167" s="535"/>
      <c r="Q167" s="535"/>
      <c r="S167" s="536"/>
      <c r="U167" s="507"/>
    </row>
    <row r="168" spans="16:21" ht="15.75" customHeight="1">
      <c r="P168" s="535"/>
      <c r="Q168" s="535"/>
      <c r="S168" s="536"/>
      <c r="U168" s="507"/>
    </row>
    <row r="169" spans="16:21" ht="15.75" customHeight="1">
      <c r="P169" s="535"/>
      <c r="Q169" s="535"/>
      <c r="S169" s="536"/>
      <c r="U169" s="507"/>
    </row>
    <row r="170" spans="16:21" ht="15.75" customHeight="1">
      <c r="P170" s="535"/>
      <c r="Q170" s="535"/>
      <c r="S170" s="536"/>
      <c r="U170" s="507"/>
    </row>
    <row r="171" spans="16:21" ht="15.75" customHeight="1">
      <c r="P171" s="535"/>
      <c r="Q171" s="535"/>
      <c r="S171" s="536"/>
      <c r="U171" s="507"/>
    </row>
    <row r="172" spans="16:21" ht="15.75" customHeight="1">
      <c r="P172" s="535"/>
      <c r="Q172" s="535"/>
      <c r="S172" s="536"/>
      <c r="U172" s="507"/>
    </row>
    <row r="173" spans="16:21" ht="15.75" customHeight="1">
      <c r="P173" s="535"/>
      <c r="Q173" s="535"/>
      <c r="S173" s="536"/>
      <c r="U173" s="507"/>
    </row>
    <row r="174" spans="16:21" ht="15.75" customHeight="1">
      <c r="P174" s="535"/>
      <c r="Q174" s="535"/>
      <c r="S174" s="536"/>
      <c r="U174" s="507"/>
    </row>
    <row r="175" spans="16:21" ht="15.75" customHeight="1">
      <c r="P175" s="535"/>
      <c r="Q175" s="535"/>
      <c r="S175" s="536"/>
      <c r="U175" s="507"/>
    </row>
    <row r="176" spans="16:21" ht="15.75" customHeight="1">
      <c r="P176" s="535"/>
      <c r="Q176" s="535"/>
      <c r="S176" s="536"/>
      <c r="U176" s="507"/>
    </row>
    <row r="177" spans="16:21" ht="15.75" customHeight="1">
      <c r="P177" s="535"/>
      <c r="Q177" s="535"/>
      <c r="S177" s="536"/>
      <c r="U177" s="507"/>
    </row>
    <row r="178" spans="16:21" ht="15.75" customHeight="1">
      <c r="P178" s="535"/>
      <c r="Q178" s="535"/>
      <c r="S178" s="536"/>
      <c r="U178" s="507"/>
    </row>
    <row r="179" spans="16:21" ht="15.75" customHeight="1">
      <c r="P179" s="535"/>
      <c r="Q179" s="535"/>
      <c r="S179" s="536"/>
      <c r="U179" s="507"/>
    </row>
    <row r="180" spans="16:21" ht="15.75" customHeight="1">
      <c r="P180" s="535"/>
      <c r="Q180" s="535"/>
      <c r="S180" s="536"/>
      <c r="U180" s="507"/>
    </row>
    <row r="181" spans="16:21" ht="15.75" customHeight="1">
      <c r="P181" s="535"/>
      <c r="Q181" s="535"/>
      <c r="S181" s="536"/>
      <c r="U181" s="507"/>
    </row>
    <row r="182" spans="16:21" ht="15.75" customHeight="1">
      <c r="P182" s="535"/>
      <c r="Q182" s="535"/>
      <c r="S182" s="536"/>
      <c r="U182" s="507"/>
    </row>
    <row r="183" spans="16:21" ht="15.75" customHeight="1">
      <c r="P183" s="535"/>
      <c r="Q183" s="535"/>
      <c r="S183" s="536"/>
      <c r="U183" s="507"/>
    </row>
    <row r="184" spans="16:21" ht="15.75" customHeight="1">
      <c r="P184" s="535"/>
      <c r="Q184" s="535"/>
      <c r="S184" s="536"/>
      <c r="U184" s="507"/>
    </row>
    <row r="185" spans="16:21" ht="15.75" customHeight="1">
      <c r="P185" s="535"/>
      <c r="Q185" s="535"/>
      <c r="S185" s="536"/>
      <c r="U185" s="507"/>
    </row>
    <row r="186" spans="16:21" ht="15.75" customHeight="1">
      <c r="P186" s="535"/>
      <c r="Q186" s="535"/>
      <c r="S186" s="536"/>
      <c r="U186" s="507"/>
    </row>
    <row r="187" spans="16:21" ht="15.75" customHeight="1">
      <c r="P187" s="535"/>
      <c r="Q187" s="535"/>
      <c r="S187" s="536"/>
      <c r="U187" s="507"/>
    </row>
    <row r="188" spans="16:21" ht="15.75" customHeight="1">
      <c r="P188" s="535"/>
      <c r="Q188" s="535"/>
      <c r="S188" s="536"/>
      <c r="U188" s="507"/>
    </row>
    <row r="189" spans="16:21" ht="15.75" customHeight="1">
      <c r="P189" s="535"/>
      <c r="Q189" s="535"/>
      <c r="S189" s="536"/>
      <c r="U189" s="507"/>
    </row>
    <row r="190" spans="16:21" ht="15.75" customHeight="1">
      <c r="P190" s="535"/>
      <c r="Q190" s="535"/>
      <c r="S190" s="536"/>
      <c r="U190" s="507"/>
    </row>
    <row r="191" spans="16:21" ht="15.75" customHeight="1">
      <c r="P191" s="535"/>
      <c r="Q191" s="535"/>
      <c r="S191" s="536"/>
      <c r="U191" s="507"/>
    </row>
    <row r="192" spans="16:21" ht="15.75" customHeight="1">
      <c r="P192" s="535"/>
      <c r="Q192" s="535"/>
      <c r="S192" s="536"/>
      <c r="U192" s="507"/>
    </row>
    <row r="193" spans="16:21" ht="15.75" customHeight="1">
      <c r="P193" s="535"/>
      <c r="Q193" s="535"/>
      <c r="S193" s="536"/>
      <c r="U193" s="507"/>
    </row>
    <row r="194" spans="16:21" ht="15.75" customHeight="1">
      <c r="P194" s="535"/>
      <c r="Q194" s="535"/>
      <c r="S194" s="536"/>
      <c r="U194" s="507"/>
    </row>
    <row r="195" spans="16:21" ht="15.75" customHeight="1">
      <c r="P195" s="535"/>
      <c r="Q195" s="535"/>
      <c r="S195" s="536"/>
      <c r="U195" s="507"/>
    </row>
    <row r="196" spans="16:21" ht="15.75" customHeight="1">
      <c r="P196" s="535"/>
      <c r="Q196" s="535"/>
      <c r="S196" s="536"/>
      <c r="U196" s="507"/>
    </row>
    <row r="197" spans="16:21" ht="15.75" customHeight="1">
      <c r="P197" s="535"/>
      <c r="Q197" s="535"/>
      <c r="S197" s="536"/>
      <c r="U197" s="507"/>
    </row>
    <row r="198" spans="16:21" ht="15.75" customHeight="1">
      <c r="P198" s="535"/>
      <c r="Q198" s="535"/>
      <c r="S198" s="536"/>
      <c r="U198" s="507"/>
    </row>
    <row r="199" spans="16:21" ht="15.75" customHeight="1">
      <c r="P199" s="535"/>
      <c r="Q199" s="535"/>
      <c r="S199" s="536"/>
      <c r="U199" s="507"/>
    </row>
    <row r="200" spans="16:21" ht="15.75" customHeight="1">
      <c r="P200" s="535"/>
      <c r="Q200" s="535"/>
      <c r="S200" s="536"/>
      <c r="U200" s="507"/>
    </row>
    <row r="201" spans="16:21" ht="15.75" customHeight="1">
      <c r="P201" s="535"/>
      <c r="Q201" s="535"/>
      <c r="S201" s="536"/>
      <c r="U201" s="507"/>
    </row>
    <row r="202" spans="16:21" ht="15.75" customHeight="1">
      <c r="P202" s="535"/>
      <c r="Q202" s="535"/>
      <c r="S202" s="536"/>
      <c r="U202" s="507"/>
    </row>
    <row r="203" spans="16:21" ht="15.75" customHeight="1">
      <c r="P203" s="535"/>
      <c r="Q203" s="535"/>
      <c r="S203" s="536"/>
      <c r="U203" s="507"/>
    </row>
    <row r="204" spans="16:21" ht="15.75" customHeight="1">
      <c r="P204" s="535"/>
      <c r="Q204" s="535"/>
      <c r="S204" s="536"/>
      <c r="U204" s="507"/>
    </row>
    <row r="205" spans="16:21" ht="15.75" customHeight="1">
      <c r="P205" s="535"/>
      <c r="Q205" s="535"/>
      <c r="S205" s="536"/>
      <c r="U205" s="507"/>
    </row>
    <row r="206" spans="16:21" ht="15.75" customHeight="1">
      <c r="P206" s="535"/>
      <c r="Q206" s="535"/>
      <c r="S206" s="536"/>
      <c r="U206" s="507"/>
    </row>
    <row r="207" spans="16:21" ht="15.75" customHeight="1">
      <c r="P207" s="535"/>
      <c r="Q207" s="535"/>
      <c r="S207" s="536"/>
      <c r="U207" s="507"/>
    </row>
    <row r="208" spans="16:21" ht="15.75" customHeight="1">
      <c r="P208" s="535"/>
      <c r="Q208" s="535"/>
      <c r="S208" s="536"/>
      <c r="U208" s="507"/>
    </row>
    <row r="209" spans="16:21" ht="15.75" customHeight="1">
      <c r="P209" s="535"/>
      <c r="Q209" s="535"/>
      <c r="S209" s="536"/>
      <c r="U209" s="507"/>
    </row>
    <row r="210" spans="16:21" ht="15.75" customHeight="1">
      <c r="P210" s="535"/>
      <c r="Q210" s="535"/>
      <c r="S210" s="536"/>
      <c r="U210" s="507"/>
    </row>
    <row r="211" spans="16:21" ht="15.75" customHeight="1">
      <c r="P211" s="535"/>
      <c r="Q211" s="535"/>
      <c r="S211" s="536"/>
      <c r="U211" s="507"/>
    </row>
    <row r="212" spans="16:21" ht="15.75" customHeight="1">
      <c r="P212" s="535"/>
      <c r="Q212" s="535"/>
      <c r="S212" s="536"/>
      <c r="U212" s="507"/>
    </row>
    <row r="213" spans="16:21" ht="15.75" customHeight="1">
      <c r="P213" s="535"/>
      <c r="Q213" s="535"/>
      <c r="S213" s="536"/>
      <c r="U213" s="507"/>
    </row>
    <row r="214" spans="16:21" ht="15.75" customHeight="1">
      <c r="P214" s="535"/>
      <c r="Q214" s="535"/>
      <c r="S214" s="536"/>
      <c r="U214" s="507"/>
    </row>
    <row r="215" spans="16:21" ht="15.75" customHeight="1">
      <c r="P215" s="535"/>
      <c r="Q215" s="535"/>
      <c r="S215" s="536"/>
      <c r="U215" s="507"/>
    </row>
    <row r="216" spans="16:21" ht="15.75" customHeight="1">
      <c r="P216" s="535"/>
      <c r="Q216" s="535"/>
      <c r="S216" s="536"/>
      <c r="U216" s="507"/>
    </row>
    <row r="217" spans="16:21" ht="15.75" customHeight="1">
      <c r="P217" s="535"/>
      <c r="Q217" s="535"/>
      <c r="S217" s="536"/>
      <c r="U217" s="507"/>
    </row>
    <row r="218" spans="16:21" ht="15.75" customHeight="1">
      <c r="P218" s="535"/>
      <c r="Q218" s="535"/>
      <c r="S218" s="536"/>
      <c r="U218" s="507"/>
    </row>
    <row r="219" spans="16:21" ht="15.75" customHeight="1">
      <c r="P219" s="535"/>
      <c r="Q219" s="535"/>
      <c r="S219" s="536"/>
      <c r="U219" s="507"/>
    </row>
    <row r="220" spans="16:21" ht="15.75" customHeight="1">
      <c r="P220" s="535"/>
      <c r="Q220" s="535"/>
      <c r="S220" s="536"/>
      <c r="U220" s="507"/>
    </row>
    <row r="221" spans="16:21" ht="15.75" customHeight="1">
      <c r="P221" s="535"/>
      <c r="Q221" s="535"/>
      <c r="S221" s="536"/>
      <c r="U221" s="507"/>
    </row>
    <row r="222" spans="16:21" ht="15.75" customHeight="1">
      <c r="P222" s="535"/>
      <c r="Q222" s="535"/>
      <c r="S222" s="536"/>
      <c r="U222" s="507"/>
    </row>
    <row r="223" spans="16:21" ht="15.75" customHeight="1">
      <c r="P223" s="535"/>
      <c r="Q223" s="535"/>
      <c r="S223" s="536"/>
      <c r="U223" s="507"/>
    </row>
    <row r="224" spans="16:21" ht="15.75" customHeight="1">
      <c r="P224" s="535"/>
      <c r="Q224" s="535"/>
      <c r="S224" s="536"/>
      <c r="U224" s="507"/>
    </row>
    <row r="225" spans="16:21" ht="15.75" customHeight="1">
      <c r="P225" s="535"/>
      <c r="Q225" s="535"/>
      <c r="S225" s="536"/>
      <c r="U225" s="507"/>
    </row>
    <row r="226" spans="16:21" ht="15.75" customHeight="1">
      <c r="P226" s="535"/>
      <c r="Q226" s="535"/>
      <c r="S226" s="536"/>
      <c r="U226" s="507"/>
    </row>
    <row r="227" spans="16:21" ht="15.75" customHeight="1">
      <c r="P227" s="535"/>
      <c r="Q227" s="535"/>
      <c r="S227" s="536"/>
      <c r="U227" s="507"/>
    </row>
    <row r="228" spans="16:21" ht="15.75" customHeight="1">
      <c r="P228" s="535"/>
      <c r="Q228" s="535"/>
      <c r="S228" s="536"/>
      <c r="U228" s="507"/>
    </row>
    <row r="229" spans="16:21" ht="15.75" customHeight="1">
      <c r="P229" s="535"/>
      <c r="Q229" s="535"/>
      <c r="S229" s="536"/>
      <c r="U229" s="507"/>
    </row>
    <row r="230" spans="16:21" ht="15.75" customHeight="1">
      <c r="P230" s="535"/>
      <c r="Q230" s="535"/>
      <c r="S230" s="536"/>
      <c r="U230" s="507"/>
    </row>
    <row r="231" spans="16:21" ht="15.75" customHeight="1">
      <c r="P231" s="535"/>
      <c r="Q231" s="535"/>
      <c r="S231" s="536"/>
      <c r="U231" s="507"/>
    </row>
    <row r="232" spans="16:21" ht="15.75" customHeight="1">
      <c r="P232" s="535"/>
      <c r="Q232" s="535"/>
      <c r="S232" s="536"/>
      <c r="U232" s="507"/>
    </row>
    <row r="233" spans="16:21" ht="15.75" customHeight="1">
      <c r="P233" s="535"/>
      <c r="Q233" s="535"/>
      <c r="S233" s="536"/>
      <c r="U233" s="507"/>
    </row>
    <row r="234" spans="16:21" ht="15.75" customHeight="1">
      <c r="P234" s="535"/>
      <c r="Q234" s="535"/>
      <c r="S234" s="536"/>
      <c r="U234" s="507"/>
    </row>
    <row r="235" spans="16:21" ht="15.75" customHeight="1">
      <c r="P235" s="535"/>
      <c r="Q235" s="535"/>
      <c r="S235" s="536"/>
      <c r="U235" s="507"/>
    </row>
    <row r="236" spans="16:21" ht="15.75" customHeight="1">
      <c r="P236" s="535"/>
      <c r="Q236" s="535"/>
      <c r="S236" s="536"/>
      <c r="U236" s="507"/>
    </row>
    <row r="237" spans="16:21" ht="15.75" customHeight="1">
      <c r="P237" s="535"/>
      <c r="Q237" s="535"/>
      <c r="S237" s="536"/>
      <c r="U237" s="507"/>
    </row>
    <row r="238" spans="16:21" ht="15.75" customHeight="1">
      <c r="P238" s="535"/>
      <c r="Q238" s="535"/>
      <c r="S238" s="536"/>
      <c r="U238" s="507"/>
    </row>
    <row r="239" spans="16:21" ht="15.75" customHeight="1">
      <c r="P239" s="535"/>
      <c r="Q239" s="535"/>
      <c r="S239" s="536"/>
      <c r="U239" s="507"/>
    </row>
    <row r="240" spans="16:21" ht="15.75" customHeight="1">
      <c r="P240" s="535"/>
      <c r="Q240" s="535"/>
      <c r="S240" s="536"/>
      <c r="U240" s="507"/>
    </row>
    <row r="241" spans="16:21" ht="15.75" customHeight="1">
      <c r="P241" s="535"/>
      <c r="Q241" s="535"/>
      <c r="S241" s="536"/>
      <c r="U241" s="507"/>
    </row>
    <row r="242" spans="16:21" ht="15.75" customHeight="1">
      <c r="P242" s="535"/>
      <c r="Q242" s="535"/>
      <c r="S242" s="536"/>
      <c r="U242" s="507"/>
    </row>
    <row r="243" spans="16:21" ht="15.75" customHeight="1">
      <c r="P243" s="535"/>
      <c r="Q243" s="535"/>
      <c r="S243" s="536"/>
      <c r="U243" s="507"/>
    </row>
    <row r="244" spans="16:21" ht="15.75" customHeight="1">
      <c r="P244" s="535"/>
      <c r="Q244" s="535"/>
      <c r="S244" s="536"/>
      <c r="U244" s="507"/>
    </row>
    <row r="245" spans="16:21" ht="15.75" customHeight="1">
      <c r="P245" s="535"/>
      <c r="Q245" s="535"/>
      <c r="S245" s="536"/>
      <c r="U245" s="507"/>
    </row>
    <row r="246" spans="16:21" ht="15.75" customHeight="1">
      <c r="P246" s="535"/>
      <c r="Q246" s="535"/>
      <c r="S246" s="536"/>
      <c r="U246" s="507"/>
    </row>
    <row r="247" spans="16:21" ht="15.75" customHeight="1">
      <c r="P247" s="535"/>
      <c r="Q247" s="535"/>
      <c r="S247" s="536"/>
      <c r="U247" s="507"/>
    </row>
    <row r="248" spans="16:21" ht="15.75" customHeight="1">
      <c r="P248" s="535"/>
      <c r="Q248" s="535"/>
      <c r="S248" s="536"/>
      <c r="U248" s="507"/>
    </row>
    <row r="249" spans="16:21" ht="15.75" customHeight="1">
      <c r="P249" s="535"/>
      <c r="Q249" s="535"/>
      <c r="S249" s="536"/>
      <c r="U249" s="507"/>
    </row>
    <row r="250" spans="16:21" ht="15.75" customHeight="1">
      <c r="P250" s="535"/>
      <c r="Q250" s="535"/>
      <c r="S250" s="536"/>
      <c r="U250" s="507"/>
    </row>
    <row r="251" spans="16:21" ht="15.75" customHeight="1">
      <c r="P251" s="535"/>
      <c r="Q251" s="535"/>
      <c r="S251" s="536"/>
      <c r="U251" s="507"/>
    </row>
    <row r="252" spans="16:21" ht="15.75" customHeight="1">
      <c r="P252" s="535"/>
      <c r="Q252" s="535"/>
      <c r="S252" s="536"/>
      <c r="U252" s="507"/>
    </row>
    <row r="253" spans="16:21" ht="15.75" customHeight="1">
      <c r="P253" s="535"/>
      <c r="Q253" s="535"/>
      <c r="S253" s="536"/>
      <c r="U253" s="507"/>
    </row>
    <row r="254" spans="16:21" ht="15.75" customHeight="1">
      <c r="P254" s="535"/>
      <c r="Q254" s="535"/>
      <c r="S254" s="536"/>
      <c r="U254" s="507"/>
    </row>
    <row r="255" spans="16:21" ht="15.75" customHeight="1">
      <c r="P255" s="535"/>
      <c r="Q255" s="535"/>
      <c r="S255" s="536"/>
      <c r="U255" s="507"/>
    </row>
    <row r="256" spans="16:21" ht="15.75" customHeight="1">
      <c r="P256" s="535"/>
      <c r="Q256" s="535"/>
      <c r="S256" s="536"/>
      <c r="U256" s="507"/>
    </row>
    <row r="257" spans="16:21" ht="15.75" customHeight="1">
      <c r="P257" s="535"/>
      <c r="Q257" s="535"/>
      <c r="S257" s="536"/>
      <c r="U257" s="507"/>
    </row>
    <row r="258" spans="16:21" ht="15.75" customHeight="1">
      <c r="P258" s="535"/>
      <c r="Q258" s="535"/>
      <c r="S258" s="536"/>
      <c r="U258" s="507"/>
    </row>
    <row r="259" spans="16:21" ht="15.75" customHeight="1">
      <c r="P259" s="535"/>
      <c r="Q259" s="535"/>
      <c r="S259" s="536"/>
      <c r="U259" s="507"/>
    </row>
    <row r="260" spans="16:21" ht="15.75" customHeight="1">
      <c r="P260" s="535"/>
      <c r="Q260" s="535"/>
      <c r="S260" s="536"/>
      <c r="U260" s="507"/>
    </row>
    <row r="261" spans="16:21" ht="15.75" customHeight="1">
      <c r="P261" s="535"/>
      <c r="Q261" s="535"/>
      <c r="S261" s="536"/>
      <c r="U261" s="507"/>
    </row>
    <row r="262" spans="16:21" ht="15.75" customHeight="1">
      <c r="P262" s="535"/>
      <c r="Q262" s="535"/>
      <c r="S262" s="536"/>
      <c r="U262" s="507"/>
    </row>
    <row r="263" spans="16:21" ht="15.75" customHeight="1">
      <c r="P263" s="535"/>
      <c r="Q263" s="535"/>
      <c r="S263" s="536"/>
      <c r="U263" s="507"/>
    </row>
    <row r="264" spans="16:21" ht="15.75" customHeight="1">
      <c r="P264" s="535"/>
      <c r="Q264" s="535"/>
      <c r="S264" s="536"/>
      <c r="U264" s="507"/>
    </row>
    <row r="265" spans="16:21" ht="15.75" customHeight="1">
      <c r="P265" s="535"/>
      <c r="Q265" s="535"/>
      <c r="S265" s="536"/>
      <c r="U265" s="507"/>
    </row>
    <row r="266" spans="16:21" ht="15.75" customHeight="1">
      <c r="P266" s="535"/>
      <c r="Q266" s="535"/>
      <c r="S266" s="536"/>
      <c r="U266" s="507"/>
    </row>
    <row r="267" spans="16:21" ht="15.75" customHeight="1">
      <c r="P267" s="535"/>
      <c r="Q267" s="535"/>
      <c r="S267" s="536"/>
      <c r="U267" s="507"/>
    </row>
    <row r="268" spans="16:21" ht="15.75" customHeight="1">
      <c r="P268" s="535"/>
      <c r="Q268" s="535"/>
      <c r="S268" s="536"/>
      <c r="U268" s="507"/>
    </row>
    <row r="269" spans="16:21" ht="15.75" customHeight="1">
      <c r="P269" s="535"/>
      <c r="Q269" s="535"/>
      <c r="S269" s="536"/>
      <c r="U269" s="507"/>
    </row>
    <row r="270" spans="16:21" ht="15.75" customHeight="1">
      <c r="P270" s="535"/>
      <c r="Q270" s="535"/>
      <c r="S270" s="536"/>
      <c r="U270" s="507"/>
    </row>
    <row r="271" spans="16:21" ht="15.75" customHeight="1">
      <c r="P271" s="535"/>
      <c r="Q271" s="535"/>
      <c r="S271" s="536"/>
      <c r="U271" s="507"/>
    </row>
    <row r="272" spans="16:21" ht="15.75" customHeight="1">
      <c r="P272" s="535"/>
      <c r="Q272" s="535"/>
      <c r="S272" s="536"/>
      <c r="U272" s="507"/>
    </row>
    <row r="273" spans="16:21" ht="15.75" customHeight="1">
      <c r="P273" s="535"/>
      <c r="Q273" s="535"/>
      <c r="S273" s="536"/>
      <c r="U273" s="507"/>
    </row>
    <row r="274" spans="16:21" ht="15.75" customHeight="1">
      <c r="P274" s="535"/>
      <c r="Q274" s="535"/>
      <c r="S274" s="536"/>
      <c r="U274" s="507"/>
    </row>
    <row r="275" spans="16:21" ht="15.75" customHeight="1">
      <c r="P275" s="535"/>
      <c r="Q275" s="535"/>
      <c r="S275" s="536"/>
      <c r="U275" s="507"/>
    </row>
    <row r="276" spans="16:21" ht="15.75" customHeight="1">
      <c r="P276" s="535"/>
      <c r="Q276" s="535"/>
      <c r="S276" s="536"/>
      <c r="U276" s="507"/>
    </row>
    <row r="277" spans="16:21" ht="15.75" customHeight="1">
      <c r="P277" s="535"/>
      <c r="Q277" s="535"/>
      <c r="S277" s="536"/>
      <c r="U277" s="507"/>
    </row>
    <row r="278" spans="16:21" ht="15.75" customHeight="1">
      <c r="P278" s="535"/>
      <c r="Q278" s="535"/>
      <c r="S278" s="536"/>
      <c r="U278" s="507"/>
    </row>
    <row r="279" spans="16:21" ht="15.75" customHeight="1">
      <c r="P279" s="535"/>
      <c r="Q279" s="535"/>
      <c r="S279" s="536"/>
      <c r="U279" s="507"/>
    </row>
    <row r="280" spans="16:21" ht="15.75" customHeight="1">
      <c r="P280" s="535"/>
      <c r="Q280" s="535"/>
      <c r="S280" s="536"/>
      <c r="U280" s="507"/>
    </row>
    <row r="281" spans="16:21" ht="15.75" customHeight="1">
      <c r="P281" s="535"/>
      <c r="Q281" s="535"/>
      <c r="S281" s="536"/>
      <c r="U281" s="507"/>
    </row>
    <row r="282" spans="16:21" ht="15.75" customHeight="1">
      <c r="P282" s="535"/>
      <c r="Q282" s="535"/>
      <c r="S282" s="536"/>
      <c r="U282" s="507"/>
    </row>
    <row r="283" spans="16:21" ht="15.75" customHeight="1">
      <c r="P283" s="535"/>
      <c r="Q283" s="535"/>
      <c r="S283" s="536"/>
      <c r="U283" s="507"/>
    </row>
    <row r="284" spans="16:21" ht="15.75" customHeight="1">
      <c r="P284" s="535"/>
      <c r="Q284" s="535"/>
      <c r="S284" s="536"/>
      <c r="U284" s="507"/>
    </row>
    <row r="285" spans="16:21" ht="15.75" customHeight="1">
      <c r="P285" s="535"/>
      <c r="Q285" s="535"/>
      <c r="S285" s="536"/>
      <c r="U285" s="507"/>
    </row>
    <row r="286" spans="16:21" ht="15.75" customHeight="1">
      <c r="P286" s="535"/>
      <c r="Q286" s="535"/>
      <c r="S286" s="536"/>
      <c r="U286" s="507"/>
    </row>
    <row r="287" spans="16:21" ht="15.75" customHeight="1">
      <c r="P287" s="535"/>
      <c r="Q287" s="535"/>
      <c r="S287" s="536"/>
      <c r="U287" s="507"/>
    </row>
    <row r="288" spans="16:21" ht="15.75" customHeight="1">
      <c r="P288" s="535"/>
      <c r="Q288" s="535"/>
      <c r="S288" s="536"/>
      <c r="U288" s="507"/>
    </row>
    <row r="289" spans="16:21" ht="15.75" customHeight="1">
      <c r="P289" s="535"/>
      <c r="Q289" s="535"/>
      <c r="S289" s="536"/>
      <c r="U289" s="507"/>
    </row>
    <row r="290" spans="16:21" ht="15.75" customHeight="1">
      <c r="P290" s="535"/>
      <c r="Q290" s="535"/>
      <c r="S290" s="536"/>
      <c r="U290" s="507"/>
    </row>
    <row r="291" spans="16:21" ht="15.75" customHeight="1">
      <c r="P291" s="535"/>
      <c r="Q291" s="535"/>
      <c r="S291" s="536"/>
      <c r="U291" s="507"/>
    </row>
    <row r="292" spans="16:21" ht="15.75" customHeight="1">
      <c r="P292" s="535"/>
      <c r="Q292" s="535"/>
      <c r="S292" s="536"/>
      <c r="U292" s="507"/>
    </row>
    <row r="293" spans="16:21" ht="15.75" customHeight="1">
      <c r="P293" s="535"/>
      <c r="Q293" s="535"/>
      <c r="S293" s="536"/>
      <c r="U293" s="507"/>
    </row>
    <row r="294" spans="16:21" ht="15.75" customHeight="1">
      <c r="P294" s="535"/>
      <c r="Q294" s="535"/>
      <c r="S294" s="536"/>
      <c r="U294" s="507"/>
    </row>
    <row r="295" spans="16:21" ht="15.75" customHeight="1">
      <c r="P295" s="535"/>
      <c r="Q295" s="535"/>
      <c r="S295" s="536"/>
      <c r="U295" s="507"/>
    </row>
    <row r="296" spans="16:21" ht="15.75" customHeight="1">
      <c r="P296" s="535"/>
      <c r="Q296" s="535"/>
      <c r="S296" s="536"/>
      <c r="U296" s="507"/>
    </row>
    <row r="297" spans="16:21" ht="15.75" customHeight="1">
      <c r="P297" s="535"/>
      <c r="Q297" s="535"/>
      <c r="S297" s="536"/>
      <c r="U297" s="507"/>
    </row>
    <row r="298" spans="16:21" ht="15.75" customHeight="1">
      <c r="P298" s="535"/>
      <c r="Q298" s="535"/>
      <c r="S298" s="536"/>
      <c r="U298" s="507"/>
    </row>
    <row r="299" spans="16:21" ht="15.75" customHeight="1">
      <c r="P299" s="535"/>
      <c r="Q299" s="535"/>
      <c r="S299" s="536"/>
      <c r="U299" s="507"/>
    </row>
    <row r="300" spans="16:21" ht="15.75" customHeight="1">
      <c r="S300" s="536"/>
      <c r="U300" s="507"/>
    </row>
    <row r="301" spans="16:21" ht="15.75" customHeight="1">
      <c r="S301" s="536"/>
      <c r="U301" s="507"/>
    </row>
    <row r="302" spans="16:21" ht="15.75" customHeight="1">
      <c r="S302" s="536"/>
      <c r="U302" s="507"/>
    </row>
    <row r="303" spans="16:21" ht="15.75" customHeight="1">
      <c r="S303" s="536"/>
      <c r="U303" s="507"/>
    </row>
    <row r="304" spans="16:21" ht="15.75" customHeight="1">
      <c r="S304" s="536"/>
      <c r="U304" s="507"/>
    </row>
    <row r="305" spans="19:21" ht="15.75" customHeight="1">
      <c r="S305" s="536"/>
      <c r="U305" s="507"/>
    </row>
    <row r="306" spans="19:21" ht="15.75" customHeight="1">
      <c r="S306" s="536"/>
      <c r="U306" s="507"/>
    </row>
    <row r="307" spans="19:21" ht="15.75" customHeight="1">
      <c r="S307" s="536"/>
      <c r="U307" s="507"/>
    </row>
    <row r="308" spans="19:21" ht="15.75" customHeight="1">
      <c r="S308" s="536"/>
      <c r="U308" s="507"/>
    </row>
    <row r="309" spans="19:21" ht="15.75" customHeight="1">
      <c r="S309" s="536"/>
      <c r="U309" s="507"/>
    </row>
    <row r="310" spans="19:21" ht="15.75" customHeight="1">
      <c r="S310" s="536"/>
      <c r="U310" s="507"/>
    </row>
    <row r="311" spans="19:21" ht="15.75" customHeight="1">
      <c r="S311" s="536"/>
      <c r="U311" s="507"/>
    </row>
    <row r="312" spans="19:21" ht="15.75" customHeight="1">
      <c r="S312" s="536"/>
      <c r="U312" s="507"/>
    </row>
    <row r="313" spans="19:21" ht="15.75" customHeight="1">
      <c r="S313" s="536"/>
      <c r="U313" s="507"/>
    </row>
    <row r="314" spans="19:21" ht="15.75" customHeight="1">
      <c r="S314" s="536"/>
      <c r="U314" s="507"/>
    </row>
    <row r="315" spans="19:21" ht="15.75" customHeight="1">
      <c r="S315" s="536"/>
      <c r="U315" s="507"/>
    </row>
    <row r="316" spans="19:21" ht="15.75" customHeight="1">
      <c r="S316" s="536"/>
      <c r="U316" s="507"/>
    </row>
    <row r="317" spans="19:21" ht="15.75" customHeight="1">
      <c r="S317" s="536"/>
      <c r="U317" s="507"/>
    </row>
    <row r="318" spans="19:21" ht="15.75" customHeight="1">
      <c r="S318" s="536"/>
      <c r="U318" s="507"/>
    </row>
    <row r="319" spans="19:21" ht="15.75" customHeight="1">
      <c r="S319" s="536"/>
      <c r="U319" s="507"/>
    </row>
    <row r="320" spans="19:21" ht="15.75" customHeight="1">
      <c r="S320" s="536"/>
      <c r="U320" s="507"/>
    </row>
    <row r="321" spans="19:21" ht="15.75" customHeight="1">
      <c r="S321" s="536"/>
      <c r="U321" s="507"/>
    </row>
    <row r="322" spans="19:21" ht="15.75" customHeight="1">
      <c r="S322" s="536"/>
      <c r="U322" s="507"/>
    </row>
    <row r="323" spans="19:21" ht="15.75" customHeight="1">
      <c r="S323" s="536"/>
      <c r="U323" s="507"/>
    </row>
    <row r="324" spans="19:21" ht="15.75" customHeight="1">
      <c r="S324" s="536"/>
      <c r="U324" s="507"/>
    </row>
    <row r="325" spans="19:21" ht="15.75" customHeight="1">
      <c r="S325" s="536"/>
      <c r="U325" s="507"/>
    </row>
    <row r="326" spans="19:21" ht="15.75" customHeight="1">
      <c r="S326" s="536"/>
      <c r="U326" s="507"/>
    </row>
    <row r="327" spans="19:21" ht="15.75" customHeight="1">
      <c r="S327" s="536"/>
      <c r="U327" s="507"/>
    </row>
    <row r="328" spans="19:21" ht="15.75" customHeight="1">
      <c r="S328" s="536"/>
      <c r="U328" s="507"/>
    </row>
    <row r="329" spans="19:21" ht="15.75" customHeight="1">
      <c r="S329" s="536"/>
      <c r="U329" s="507"/>
    </row>
    <row r="330" spans="19:21" ht="15.75" customHeight="1">
      <c r="S330" s="536"/>
      <c r="U330" s="507"/>
    </row>
    <row r="331" spans="19:21" ht="15.75" customHeight="1">
      <c r="S331" s="536"/>
      <c r="U331" s="507"/>
    </row>
    <row r="332" spans="19:21" ht="15.75" customHeight="1">
      <c r="S332" s="536"/>
      <c r="U332" s="507"/>
    </row>
    <row r="333" spans="19:21" ht="15.75" customHeight="1">
      <c r="S333" s="536"/>
      <c r="U333" s="507"/>
    </row>
    <row r="334" spans="19:21" ht="15.75" customHeight="1">
      <c r="S334" s="536"/>
      <c r="U334" s="507"/>
    </row>
    <row r="335" spans="19:21" ht="15.75" customHeight="1">
      <c r="S335" s="536"/>
      <c r="U335" s="507"/>
    </row>
    <row r="336" spans="19:21" ht="15.75" customHeight="1">
      <c r="S336" s="536"/>
      <c r="U336" s="507"/>
    </row>
    <row r="337" spans="19:21" ht="15.75" customHeight="1">
      <c r="S337" s="536"/>
      <c r="U337" s="507"/>
    </row>
    <row r="338" spans="19:21" ht="15.75" customHeight="1">
      <c r="S338" s="536"/>
      <c r="U338" s="507"/>
    </row>
    <row r="339" spans="19:21" ht="15.75" customHeight="1">
      <c r="S339" s="536"/>
      <c r="U339" s="507"/>
    </row>
    <row r="340" spans="19:21" ht="15.75" customHeight="1">
      <c r="S340" s="536"/>
      <c r="U340" s="507"/>
    </row>
    <row r="341" spans="19:21" ht="15.75" customHeight="1">
      <c r="S341" s="536"/>
      <c r="U341" s="507"/>
    </row>
    <row r="342" spans="19:21" ht="15.75" customHeight="1">
      <c r="S342" s="536"/>
      <c r="U342" s="507"/>
    </row>
    <row r="343" spans="19:21" ht="15.75" customHeight="1">
      <c r="S343" s="536"/>
      <c r="U343" s="507"/>
    </row>
    <row r="344" spans="19:21" ht="15.75" customHeight="1">
      <c r="S344" s="536"/>
      <c r="U344" s="507"/>
    </row>
    <row r="345" spans="19:21" ht="15.75" customHeight="1">
      <c r="S345" s="536"/>
      <c r="U345" s="507"/>
    </row>
    <row r="346" spans="19:21" ht="15.75" customHeight="1">
      <c r="S346" s="536"/>
      <c r="U346" s="507"/>
    </row>
    <row r="347" spans="19:21" ht="15.75" customHeight="1">
      <c r="S347" s="536"/>
      <c r="U347" s="507"/>
    </row>
    <row r="348" spans="19:21" ht="15.75" customHeight="1">
      <c r="S348" s="536"/>
      <c r="U348" s="507"/>
    </row>
    <row r="349" spans="19:21" ht="15.75" customHeight="1">
      <c r="S349" s="536"/>
      <c r="U349" s="507"/>
    </row>
    <row r="350" spans="19:21" ht="15.75" customHeight="1">
      <c r="S350" s="536"/>
      <c r="U350" s="507"/>
    </row>
    <row r="351" spans="19:21" ht="15.75" customHeight="1">
      <c r="S351" s="536"/>
      <c r="U351" s="507"/>
    </row>
    <row r="352" spans="19:21" ht="15.75" customHeight="1">
      <c r="S352" s="536"/>
      <c r="U352" s="507"/>
    </row>
    <row r="353" spans="19:21" ht="15.75" customHeight="1">
      <c r="S353" s="536"/>
      <c r="U353" s="507"/>
    </row>
    <row r="354" spans="19:21" ht="15.75" customHeight="1">
      <c r="S354" s="536"/>
      <c r="U354" s="507"/>
    </row>
    <row r="355" spans="19:21" ht="15.75" customHeight="1">
      <c r="S355" s="536"/>
      <c r="U355" s="507"/>
    </row>
    <row r="356" spans="19:21" ht="15.75" customHeight="1">
      <c r="S356" s="536"/>
      <c r="U356" s="507"/>
    </row>
    <row r="357" spans="19:21" ht="15.75" customHeight="1">
      <c r="S357" s="536"/>
      <c r="U357" s="507"/>
    </row>
    <row r="358" spans="19:21" ht="15.75" customHeight="1">
      <c r="S358" s="536"/>
      <c r="U358" s="507"/>
    </row>
    <row r="359" spans="19:21" ht="15.75" customHeight="1">
      <c r="S359" s="536"/>
      <c r="U359" s="507"/>
    </row>
    <row r="360" spans="19:21" ht="15.75" customHeight="1">
      <c r="S360" s="536"/>
      <c r="U360" s="507"/>
    </row>
    <row r="361" spans="19:21" ht="15.75" customHeight="1">
      <c r="S361" s="536"/>
      <c r="U361" s="507"/>
    </row>
    <row r="362" spans="19:21" ht="15.75" customHeight="1">
      <c r="S362" s="536"/>
      <c r="U362" s="507"/>
    </row>
    <row r="363" spans="19:21" ht="15.75" customHeight="1">
      <c r="S363" s="536"/>
      <c r="U363" s="507"/>
    </row>
    <row r="364" spans="19:21" ht="15.75" customHeight="1">
      <c r="S364" s="536"/>
      <c r="U364" s="507"/>
    </row>
    <row r="365" spans="19:21" ht="15.75" customHeight="1">
      <c r="S365" s="536"/>
      <c r="U365" s="507"/>
    </row>
    <row r="366" spans="19:21" ht="15.75" customHeight="1">
      <c r="S366" s="536"/>
      <c r="U366" s="507"/>
    </row>
    <row r="367" spans="19:21" ht="15.75" customHeight="1">
      <c r="S367" s="536"/>
      <c r="U367" s="507"/>
    </row>
    <row r="368" spans="19:21" ht="15.75" customHeight="1">
      <c r="S368" s="536"/>
      <c r="U368" s="507"/>
    </row>
    <row r="369" spans="19:21" ht="15.75" customHeight="1">
      <c r="S369" s="536"/>
      <c r="U369" s="507"/>
    </row>
    <row r="370" spans="19:21" ht="15.75" customHeight="1">
      <c r="S370" s="536"/>
      <c r="U370" s="507"/>
    </row>
    <row r="371" spans="19:21" ht="15.75" customHeight="1">
      <c r="S371" s="536"/>
      <c r="U371" s="507"/>
    </row>
    <row r="372" spans="19:21" ht="15.75" customHeight="1">
      <c r="S372" s="536"/>
      <c r="U372" s="507"/>
    </row>
    <row r="373" spans="19:21" ht="15.75" customHeight="1">
      <c r="S373" s="536"/>
      <c r="U373" s="507"/>
    </row>
    <row r="374" spans="19:21" ht="15.75" customHeight="1">
      <c r="S374" s="536"/>
      <c r="U374" s="507"/>
    </row>
    <row r="375" spans="19:21" ht="15.75" customHeight="1">
      <c r="S375" s="536"/>
      <c r="U375" s="507"/>
    </row>
    <row r="376" spans="19:21" ht="15.75" customHeight="1">
      <c r="S376" s="536"/>
      <c r="U376" s="507"/>
    </row>
    <row r="377" spans="19:21" ht="15.75" customHeight="1">
      <c r="S377" s="536"/>
      <c r="U377" s="507"/>
    </row>
    <row r="378" spans="19:21" ht="15.75" customHeight="1">
      <c r="S378" s="536"/>
      <c r="U378" s="507"/>
    </row>
    <row r="379" spans="19:21" ht="15.75" customHeight="1">
      <c r="S379" s="536"/>
      <c r="U379" s="507"/>
    </row>
    <row r="380" spans="19:21" ht="15.75" customHeight="1">
      <c r="S380" s="536"/>
      <c r="U380" s="507"/>
    </row>
    <row r="381" spans="19:21" ht="15.75" customHeight="1">
      <c r="S381" s="536"/>
      <c r="U381" s="507"/>
    </row>
    <row r="382" spans="19:21" ht="15.75" customHeight="1">
      <c r="S382" s="536"/>
      <c r="U382" s="507"/>
    </row>
    <row r="383" spans="19:21" ht="15.75" customHeight="1">
      <c r="S383" s="536"/>
      <c r="U383" s="507"/>
    </row>
    <row r="384" spans="19:21" ht="15.75" customHeight="1">
      <c r="S384" s="536"/>
      <c r="U384" s="507"/>
    </row>
    <row r="385" spans="19:21" ht="15.75" customHeight="1">
      <c r="S385" s="536"/>
      <c r="U385" s="507"/>
    </row>
    <row r="386" spans="19:21" ht="15.75" customHeight="1">
      <c r="S386" s="536"/>
      <c r="U386" s="507"/>
    </row>
    <row r="387" spans="19:21" ht="15.75" customHeight="1">
      <c r="S387" s="536"/>
      <c r="U387" s="507"/>
    </row>
    <row r="388" spans="19:21" ht="15.75" customHeight="1">
      <c r="S388" s="536"/>
      <c r="U388" s="507"/>
    </row>
    <row r="389" spans="19:21" ht="15.75" customHeight="1">
      <c r="S389" s="536"/>
      <c r="U389" s="507"/>
    </row>
    <row r="390" spans="19:21" ht="15.75" customHeight="1">
      <c r="S390" s="536"/>
      <c r="U390" s="507"/>
    </row>
    <row r="391" spans="19:21" ht="15.75" customHeight="1">
      <c r="S391" s="536"/>
      <c r="U391" s="507"/>
    </row>
    <row r="392" spans="19:21" ht="15.75" customHeight="1">
      <c r="S392" s="536"/>
      <c r="U392" s="507"/>
    </row>
    <row r="393" spans="19:21" ht="15.75" customHeight="1">
      <c r="S393" s="536"/>
      <c r="U393" s="507"/>
    </row>
    <row r="394" spans="19:21" ht="15.75" customHeight="1">
      <c r="S394" s="536"/>
      <c r="U394" s="507"/>
    </row>
    <row r="395" spans="19:21" ht="15.75" customHeight="1">
      <c r="S395" s="536"/>
      <c r="U395" s="507"/>
    </row>
    <row r="396" spans="19:21" ht="15.75" customHeight="1">
      <c r="S396" s="536"/>
      <c r="U396" s="507"/>
    </row>
    <row r="397" spans="19:21" ht="15.75" customHeight="1">
      <c r="S397" s="536"/>
      <c r="U397" s="507"/>
    </row>
    <row r="398" spans="19:21" ht="15.75" customHeight="1">
      <c r="S398" s="536"/>
      <c r="U398" s="507"/>
    </row>
    <row r="399" spans="19:21" ht="15.75" customHeight="1">
      <c r="S399" s="536"/>
      <c r="U399" s="507"/>
    </row>
    <row r="400" spans="19:21" ht="15.75" customHeight="1">
      <c r="S400" s="536"/>
      <c r="U400" s="507"/>
    </row>
    <row r="401" spans="19:21" ht="15.75" customHeight="1">
      <c r="S401" s="536"/>
      <c r="U401" s="507"/>
    </row>
    <row r="402" spans="19:21" ht="15.75" customHeight="1">
      <c r="S402" s="536"/>
      <c r="U402" s="507"/>
    </row>
    <row r="403" spans="19:21" ht="15.75" customHeight="1">
      <c r="S403" s="536"/>
      <c r="U403" s="507"/>
    </row>
    <row r="404" spans="19:21" ht="15.75" customHeight="1">
      <c r="S404" s="536"/>
      <c r="U404" s="507"/>
    </row>
    <row r="405" spans="19:21" ht="15.75" customHeight="1">
      <c r="S405" s="536"/>
      <c r="U405" s="507"/>
    </row>
    <row r="406" spans="19:21" ht="15.75" customHeight="1">
      <c r="S406" s="536"/>
      <c r="U406" s="507"/>
    </row>
    <row r="407" spans="19:21" ht="15.75" customHeight="1">
      <c r="S407" s="536"/>
      <c r="U407" s="507"/>
    </row>
    <row r="408" spans="19:21" ht="15.75" customHeight="1">
      <c r="S408" s="536"/>
      <c r="U408" s="507"/>
    </row>
    <row r="409" spans="19:21" ht="15.75" customHeight="1">
      <c r="S409" s="536"/>
      <c r="U409" s="507"/>
    </row>
    <row r="410" spans="19:21" ht="15.75" customHeight="1">
      <c r="S410" s="536"/>
      <c r="U410" s="507"/>
    </row>
    <row r="411" spans="19:21" ht="15.75" customHeight="1">
      <c r="S411" s="536"/>
      <c r="U411" s="507"/>
    </row>
    <row r="412" spans="19:21" ht="15.75" customHeight="1">
      <c r="S412" s="536"/>
      <c r="U412" s="507"/>
    </row>
    <row r="413" spans="19:21" ht="15.75" customHeight="1">
      <c r="S413" s="536"/>
      <c r="U413" s="507"/>
    </row>
    <row r="414" spans="19:21" ht="15.75" customHeight="1">
      <c r="S414" s="536"/>
      <c r="U414" s="507"/>
    </row>
    <row r="415" spans="19:21" ht="15.75" customHeight="1">
      <c r="S415" s="536"/>
      <c r="U415" s="507"/>
    </row>
    <row r="416" spans="19:21" ht="15.75" customHeight="1">
      <c r="S416" s="536"/>
      <c r="U416" s="507"/>
    </row>
    <row r="417" spans="19:21" ht="15.75" customHeight="1">
      <c r="S417" s="536"/>
      <c r="U417" s="507"/>
    </row>
    <row r="418" spans="19:21" ht="15.75" customHeight="1">
      <c r="S418" s="536"/>
      <c r="U418" s="507"/>
    </row>
    <row r="419" spans="19:21" ht="15.75" customHeight="1">
      <c r="S419" s="536"/>
      <c r="U419" s="507"/>
    </row>
    <row r="420" spans="19:21" ht="15.75" customHeight="1">
      <c r="S420" s="536"/>
      <c r="U420" s="507"/>
    </row>
    <row r="421" spans="19:21" ht="15.75" customHeight="1">
      <c r="S421" s="536"/>
      <c r="U421" s="507"/>
    </row>
    <row r="422" spans="19:21" ht="15.75" customHeight="1">
      <c r="S422" s="536"/>
      <c r="U422" s="507"/>
    </row>
    <row r="423" spans="19:21" ht="15.75" customHeight="1">
      <c r="S423" s="536"/>
      <c r="U423" s="507"/>
    </row>
    <row r="424" spans="19:21" ht="15.75" customHeight="1">
      <c r="S424" s="536"/>
      <c r="U424" s="507"/>
    </row>
    <row r="425" spans="19:21" ht="15.75" customHeight="1">
      <c r="S425" s="536"/>
      <c r="U425" s="507"/>
    </row>
    <row r="426" spans="19:21" ht="15.75" customHeight="1">
      <c r="S426" s="536"/>
      <c r="U426" s="507"/>
    </row>
    <row r="427" spans="19:21" ht="15.75" customHeight="1">
      <c r="S427" s="536"/>
      <c r="U427" s="507"/>
    </row>
    <row r="428" spans="19:21" ht="15.75" customHeight="1">
      <c r="S428" s="536"/>
      <c r="U428" s="507"/>
    </row>
    <row r="429" spans="19:21" ht="15.75" customHeight="1">
      <c r="S429" s="536"/>
      <c r="U429" s="507"/>
    </row>
    <row r="430" spans="19:21" ht="15.75" customHeight="1">
      <c r="S430" s="536"/>
      <c r="U430" s="507"/>
    </row>
    <row r="431" spans="19:21" ht="15.75" customHeight="1">
      <c r="S431" s="536"/>
      <c r="U431" s="507"/>
    </row>
    <row r="432" spans="19:21" ht="15.75" customHeight="1">
      <c r="S432" s="536"/>
      <c r="U432" s="507"/>
    </row>
    <row r="433" spans="19:21" ht="15.75" customHeight="1">
      <c r="S433" s="536"/>
      <c r="U433" s="507"/>
    </row>
    <row r="434" spans="19:21" ht="15.75" customHeight="1">
      <c r="S434" s="536"/>
      <c r="U434" s="507"/>
    </row>
    <row r="435" spans="19:21" ht="15.75" customHeight="1">
      <c r="S435" s="536"/>
      <c r="U435" s="507"/>
    </row>
    <row r="436" spans="19:21" ht="15.75" customHeight="1">
      <c r="S436" s="536"/>
      <c r="U436" s="507"/>
    </row>
    <row r="437" spans="19:21" ht="15.75" customHeight="1">
      <c r="S437" s="536"/>
      <c r="U437" s="507"/>
    </row>
    <row r="438" spans="19:21" ht="15.75" customHeight="1">
      <c r="S438" s="536"/>
      <c r="U438" s="507"/>
    </row>
    <row r="439" spans="19:21" ht="15.75" customHeight="1">
      <c r="S439" s="536"/>
      <c r="U439" s="507"/>
    </row>
    <row r="440" spans="19:21" ht="15.75" customHeight="1">
      <c r="S440" s="536"/>
      <c r="U440" s="507"/>
    </row>
    <row r="441" spans="19:21" ht="15.75" customHeight="1">
      <c r="S441" s="536"/>
      <c r="U441" s="507"/>
    </row>
    <row r="442" spans="19:21" ht="15.75" customHeight="1">
      <c r="S442" s="536"/>
      <c r="U442" s="507"/>
    </row>
    <row r="443" spans="19:21" ht="15.75" customHeight="1">
      <c r="S443" s="536"/>
      <c r="U443" s="507"/>
    </row>
    <row r="444" spans="19:21" ht="15.75" customHeight="1">
      <c r="S444" s="536"/>
      <c r="U444" s="507"/>
    </row>
    <row r="445" spans="19:21" ht="15.75" customHeight="1">
      <c r="S445" s="536"/>
      <c r="U445" s="507"/>
    </row>
    <row r="446" spans="19:21" ht="15.75" customHeight="1">
      <c r="S446" s="536"/>
      <c r="U446" s="507"/>
    </row>
    <row r="447" spans="19:21" ht="15.75" customHeight="1">
      <c r="S447" s="536"/>
      <c r="U447" s="507"/>
    </row>
    <row r="448" spans="19:21" ht="15.75" customHeight="1">
      <c r="S448" s="536"/>
      <c r="U448" s="507"/>
    </row>
    <row r="449" spans="19:21" ht="15.75" customHeight="1">
      <c r="S449" s="536"/>
      <c r="U449" s="507"/>
    </row>
    <row r="450" spans="19:21" ht="15.75" customHeight="1">
      <c r="S450" s="536"/>
      <c r="U450" s="507"/>
    </row>
    <row r="451" spans="19:21" ht="15.75" customHeight="1">
      <c r="S451" s="536"/>
      <c r="U451" s="507"/>
    </row>
    <row r="452" spans="19:21" ht="15.75" customHeight="1">
      <c r="S452" s="536"/>
      <c r="U452" s="507"/>
    </row>
    <row r="453" spans="19:21" ht="15.75" customHeight="1">
      <c r="S453" s="536"/>
      <c r="U453" s="507"/>
    </row>
    <row r="454" spans="19:21" ht="15.75" customHeight="1">
      <c r="S454" s="536"/>
      <c r="U454" s="507"/>
    </row>
    <row r="455" spans="19:21" ht="15.75" customHeight="1">
      <c r="S455" s="536"/>
      <c r="U455" s="507"/>
    </row>
    <row r="456" spans="19:21" ht="15.75" customHeight="1">
      <c r="S456" s="536"/>
      <c r="U456" s="507"/>
    </row>
    <row r="457" spans="19:21" ht="15.75" customHeight="1">
      <c r="S457" s="536"/>
      <c r="U457" s="507"/>
    </row>
    <row r="458" spans="19:21" ht="15.75" customHeight="1">
      <c r="S458" s="536"/>
      <c r="U458" s="507"/>
    </row>
    <row r="459" spans="19:21" ht="15.75" customHeight="1">
      <c r="S459" s="536"/>
      <c r="U459" s="507"/>
    </row>
    <row r="460" spans="19:21" ht="15.75" customHeight="1">
      <c r="S460" s="536"/>
      <c r="U460" s="507"/>
    </row>
    <row r="461" spans="19:21" ht="15.75" customHeight="1">
      <c r="S461" s="536"/>
      <c r="U461" s="507"/>
    </row>
    <row r="462" spans="19:21" ht="15.75" customHeight="1">
      <c r="S462" s="536"/>
      <c r="U462" s="507"/>
    </row>
    <row r="463" spans="19:21" ht="15.75" customHeight="1">
      <c r="S463" s="536"/>
      <c r="U463" s="507"/>
    </row>
    <row r="464" spans="19:21" ht="15.75" customHeight="1">
      <c r="S464" s="536"/>
      <c r="U464" s="507"/>
    </row>
    <row r="465" spans="19:21" ht="15.75" customHeight="1">
      <c r="S465" s="536"/>
      <c r="U465" s="507"/>
    </row>
    <row r="466" spans="19:21" ht="15.75" customHeight="1">
      <c r="S466" s="536"/>
      <c r="U466" s="507"/>
    </row>
    <row r="467" spans="19:21" ht="15.75" customHeight="1">
      <c r="S467" s="536"/>
      <c r="U467" s="507"/>
    </row>
    <row r="468" spans="19:21" ht="15.75" customHeight="1">
      <c r="S468" s="536"/>
      <c r="U468" s="507"/>
    </row>
    <row r="469" spans="19:21" ht="15.75" customHeight="1">
      <c r="S469" s="536"/>
      <c r="U469" s="507"/>
    </row>
    <row r="470" spans="19:21" ht="15.75" customHeight="1">
      <c r="S470" s="536"/>
      <c r="U470" s="507"/>
    </row>
    <row r="471" spans="19:21" ht="15.75" customHeight="1">
      <c r="S471" s="536"/>
      <c r="U471" s="507"/>
    </row>
    <row r="472" spans="19:21" ht="15.75" customHeight="1">
      <c r="S472" s="536"/>
      <c r="U472" s="507"/>
    </row>
    <row r="473" spans="19:21" ht="15.75" customHeight="1">
      <c r="S473" s="536"/>
      <c r="U473" s="507"/>
    </row>
    <row r="474" spans="19:21" ht="15.75" customHeight="1">
      <c r="S474" s="536"/>
      <c r="U474" s="507"/>
    </row>
    <row r="475" spans="19:21" ht="15.75" customHeight="1">
      <c r="S475" s="536"/>
      <c r="U475" s="507"/>
    </row>
    <row r="476" spans="19:21" ht="15.75" customHeight="1">
      <c r="S476" s="536"/>
      <c r="U476" s="507"/>
    </row>
    <row r="477" spans="19:21" ht="15.75" customHeight="1">
      <c r="S477" s="536"/>
      <c r="U477" s="507"/>
    </row>
    <row r="478" spans="19:21" ht="15.75" customHeight="1">
      <c r="S478" s="536"/>
      <c r="U478" s="507"/>
    </row>
    <row r="479" spans="19:21" ht="15.75" customHeight="1">
      <c r="S479" s="536"/>
      <c r="U479" s="507"/>
    </row>
    <row r="480" spans="19:21" ht="15.75" customHeight="1">
      <c r="S480" s="536"/>
      <c r="U480" s="507"/>
    </row>
    <row r="481" spans="19:21" ht="15.75" customHeight="1">
      <c r="S481" s="536"/>
      <c r="U481" s="507"/>
    </row>
    <row r="482" spans="19:21" ht="15.75" customHeight="1">
      <c r="S482" s="536"/>
      <c r="U482" s="507"/>
    </row>
    <row r="483" spans="19:21" ht="15.75" customHeight="1">
      <c r="S483" s="536"/>
      <c r="U483" s="507"/>
    </row>
    <row r="484" spans="19:21" ht="15.75" customHeight="1">
      <c r="S484" s="536"/>
      <c r="U484" s="507"/>
    </row>
    <row r="485" spans="19:21" ht="15.75" customHeight="1">
      <c r="S485" s="536"/>
      <c r="U485" s="507"/>
    </row>
    <row r="486" spans="19:21" ht="15.75" customHeight="1">
      <c r="S486" s="536"/>
      <c r="U486" s="507"/>
    </row>
    <row r="487" spans="19:21" ht="15.75" customHeight="1">
      <c r="S487" s="536"/>
      <c r="U487" s="507"/>
    </row>
    <row r="488" spans="19:21" ht="15.75" customHeight="1">
      <c r="S488" s="536"/>
      <c r="U488" s="507"/>
    </row>
    <row r="489" spans="19:21" ht="15.75" customHeight="1">
      <c r="S489" s="536"/>
      <c r="U489" s="507"/>
    </row>
    <row r="490" spans="19:21" ht="15.75" customHeight="1">
      <c r="S490" s="536"/>
      <c r="U490" s="507"/>
    </row>
    <row r="491" spans="19:21" ht="15.75" customHeight="1">
      <c r="S491" s="536"/>
      <c r="U491" s="507"/>
    </row>
    <row r="492" spans="19:21" ht="15.75" customHeight="1">
      <c r="S492" s="536"/>
      <c r="U492" s="507"/>
    </row>
    <row r="493" spans="19:21" ht="15.75" customHeight="1">
      <c r="S493" s="536"/>
      <c r="U493" s="507"/>
    </row>
    <row r="494" spans="19:21" ht="15.75" customHeight="1">
      <c r="S494" s="536"/>
      <c r="U494" s="507"/>
    </row>
    <row r="495" spans="19:21" ht="15.75" customHeight="1">
      <c r="S495" s="536"/>
      <c r="U495" s="507"/>
    </row>
    <row r="496" spans="19:21" ht="15.75" customHeight="1">
      <c r="S496" s="536"/>
      <c r="U496" s="507"/>
    </row>
    <row r="497" spans="19:21" ht="15.75" customHeight="1">
      <c r="S497" s="536"/>
      <c r="U497" s="507"/>
    </row>
    <row r="498" spans="19:21" ht="15.75" customHeight="1">
      <c r="S498" s="536"/>
      <c r="U498" s="507"/>
    </row>
    <row r="499" spans="19:21" ht="15.75" customHeight="1">
      <c r="S499" s="536"/>
      <c r="U499" s="507"/>
    </row>
    <row r="500" spans="19:21" ht="15.75" customHeight="1">
      <c r="S500" s="536"/>
      <c r="U500" s="507"/>
    </row>
    <row r="501" spans="19:21" ht="15.75" customHeight="1">
      <c r="S501" s="536"/>
      <c r="U501" s="507"/>
    </row>
    <row r="502" spans="19:21" ht="15.75" customHeight="1">
      <c r="S502" s="536"/>
      <c r="U502" s="507"/>
    </row>
    <row r="503" spans="19:21" ht="15.75" customHeight="1">
      <c r="S503" s="536"/>
      <c r="U503" s="507"/>
    </row>
    <row r="504" spans="19:21" ht="15.75" customHeight="1">
      <c r="S504" s="536"/>
      <c r="U504" s="507"/>
    </row>
    <row r="505" spans="19:21" ht="15.75" customHeight="1">
      <c r="S505" s="536"/>
      <c r="U505" s="507"/>
    </row>
    <row r="506" spans="19:21" ht="15.75" customHeight="1">
      <c r="S506" s="536"/>
      <c r="U506" s="507"/>
    </row>
    <row r="507" spans="19:21" ht="15.75" customHeight="1">
      <c r="S507" s="536"/>
      <c r="U507" s="507"/>
    </row>
    <row r="508" spans="19:21" ht="15.75" customHeight="1">
      <c r="S508" s="536"/>
      <c r="U508" s="507"/>
    </row>
    <row r="509" spans="19:21" ht="15.75" customHeight="1">
      <c r="S509" s="536"/>
      <c r="U509" s="507"/>
    </row>
    <row r="510" spans="19:21" ht="15.75" customHeight="1">
      <c r="S510" s="536"/>
      <c r="U510" s="507"/>
    </row>
    <row r="511" spans="19:21" ht="15.75" customHeight="1">
      <c r="S511" s="536"/>
      <c r="U511" s="507"/>
    </row>
    <row r="512" spans="19:21" ht="15.75" customHeight="1">
      <c r="S512" s="536"/>
      <c r="U512" s="507"/>
    </row>
    <row r="513" spans="19:21" ht="15.75" customHeight="1">
      <c r="S513" s="536"/>
      <c r="U513" s="507"/>
    </row>
    <row r="514" spans="19:21" ht="15.75" customHeight="1">
      <c r="S514" s="536"/>
      <c r="U514" s="507"/>
    </row>
    <row r="515" spans="19:21" ht="15.75" customHeight="1">
      <c r="S515" s="536"/>
      <c r="U515" s="507"/>
    </row>
    <row r="516" spans="19:21" ht="15.75" customHeight="1">
      <c r="S516" s="536"/>
      <c r="U516" s="507"/>
    </row>
    <row r="517" spans="19:21" ht="15.75" customHeight="1">
      <c r="S517" s="536"/>
      <c r="U517" s="507"/>
    </row>
    <row r="518" spans="19:21" ht="15.75" customHeight="1">
      <c r="S518" s="536"/>
      <c r="U518" s="507"/>
    </row>
    <row r="519" spans="19:21" ht="15.75" customHeight="1">
      <c r="S519" s="536"/>
      <c r="U519" s="507"/>
    </row>
    <row r="520" spans="19:21" ht="15.75" customHeight="1">
      <c r="S520" s="536"/>
      <c r="U520" s="507"/>
    </row>
    <row r="521" spans="19:21" ht="15.75" customHeight="1">
      <c r="S521" s="536"/>
      <c r="U521" s="507"/>
    </row>
    <row r="522" spans="19:21" ht="15.75" customHeight="1">
      <c r="S522" s="536"/>
      <c r="U522" s="507"/>
    </row>
    <row r="523" spans="19:21" ht="15.75" customHeight="1">
      <c r="S523" s="536"/>
      <c r="U523" s="507"/>
    </row>
    <row r="524" spans="19:21" ht="15.75" customHeight="1">
      <c r="S524" s="536"/>
      <c r="U524" s="507"/>
    </row>
    <row r="525" spans="19:21" ht="15.75" customHeight="1">
      <c r="S525" s="536"/>
      <c r="U525" s="507"/>
    </row>
    <row r="526" spans="19:21" ht="15.75" customHeight="1">
      <c r="S526" s="536"/>
      <c r="U526" s="507"/>
    </row>
    <row r="527" spans="19:21" ht="15.75" customHeight="1">
      <c r="S527" s="536"/>
      <c r="U527" s="507"/>
    </row>
    <row r="528" spans="19:21" ht="15.75" customHeight="1">
      <c r="S528" s="536"/>
      <c r="U528" s="507"/>
    </row>
    <row r="529" spans="19:21" ht="15.75" customHeight="1">
      <c r="S529" s="536"/>
      <c r="U529" s="507"/>
    </row>
    <row r="530" spans="19:21" ht="15.75" customHeight="1">
      <c r="S530" s="536"/>
      <c r="U530" s="507"/>
    </row>
    <row r="531" spans="19:21" ht="15.75" customHeight="1">
      <c r="S531" s="536"/>
      <c r="U531" s="507"/>
    </row>
    <row r="532" spans="19:21" ht="15.75" customHeight="1">
      <c r="S532" s="536"/>
      <c r="U532" s="507"/>
    </row>
    <row r="533" spans="19:21" ht="15.75" customHeight="1">
      <c r="S533" s="536"/>
      <c r="U533" s="507"/>
    </row>
    <row r="534" spans="19:21" ht="15.75" customHeight="1">
      <c r="S534" s="536"/>
      <c r="U534" s="507"/>
    </row>
    <row r="535" spans="19:21" ht="15.75" customHeight="1">
      <c r="S535" s="536"/>
      <c r="U535" s="507"/>
    </row>
    <row r="536" spans="19:21" ht="15.75" customHeight="1">
      <c r="S536" s="536"/>
      <c r="U536" s="507"/>
    </row>
    <row r="537" spans="19:21" ht="15.75" customHeight="1">
      <c r="S537" s="536"/>
      <c r="U537" s="507"/>
    </row>
    <row r="538" spans="19:21" ht="15.75" customHeight="1">
      <c r="S538" s="536"/>
      <c r="U538" s="507"/>
    </row>
    <row r="539" spans="19:21" ht="15.75" customHeight="1">
      <c r="S539" s="536"/>
      <c r="U539" s="507"/>
    </row>
    <row r="540" spans="19:21" ht="15.75" customHeight="1">
      <c r="S540" s="536"/>
      <c r="U540" s="507"/>
    </row>
    <row r="541" spans="19:21" ht="15.75" customHeight="1">
      <c r="S541" s="536"/>
      <c r="U541" s="507"/>
    </row>
    <row r="542" spans="19:21" ht="15.75" customHeight="1">
      <c r="S542" s="536"/>
      <c r="U542" s="507"/>
    </row>
    <row r="543" spans="19:21" ht="15.75" customHeight="1">
      <c r="S543" s="536"/>
      <c r="U543" s="507"/>
    </row>
    <row r="544" spans="19:21" ht="15.75" customHeight="1">
      <c r="S544" s="536"/>
      <c r="U544" s="507"/>
    </row>
    <row r="545" spans="19:21" ht="15.75" customHeight="1">
      <c r="S545" s="536"/>
      <c r="U545" s="507"/>
    </row>
    <row r="546" spans="19:21" ht="15.75" customHeight="1">
      <c r="S546" s="536"/>
      <c r="U546" s="507"/>
    </row>
    <row r="547" spans="19:21" ht="15.75" customHeight="1">
      <c r="S547" s="536"/>
      <c r="U547" s="507"/>
    </row>
    <row r="548" spans="19:21" ht="15.75" customHeight="1">
      <c r="S548" s="536"/>
      <c r="U548" s="507"/>
    </row>
    <row r="549" spans="19:21" ht="15.75" customHeight="1">
      <c r="S549" s="536"/>
      <c r="U549" s="507"/>
    </row>
    <row r="550" spans="19:21" ht="15.75" customHeight="1">
      <c r="S550" s="536"/>
      <c r="U550" s="507"/>
    </row>
    <row r="551" spans="19:21" ht="15.75" customHeight="1">
      <c r="S551" s="536"/>
      <c r="U551" s="507"/>
    </row>
    <row r="552" spans="19:21" ht="15.75" customHeight="1">
      <c r="S552" s="536"/>
      <c r="U552" s="507"/>
    </row>
    <row r="553" spans="19:21" ht="15.75" customHeight="1">
      <c r="S553" s="536"/>
      <c r="U553" s="507"/>
    </row>
    <row r="554" spans="19:21" ht="15.75" customHeight="1">
      <c r="S554" s="536"/>
      <c r="U554" s="507"/>
    </row>
    <row r="555" spans="19:21" ht="15.75" customHeight="1">
      <c r="S555" s="536"/>
      <c r="U555" s="507"/>
    </row>
    <row r="556" spans="19:21" ht="15.75" customHeight="1">
      <c r="S556" s="536"/>
      <c r="U556" s="507"/>
    </row>
    <row r="557" spans="19:21" ht="15.75" customHeight="1">
      <c r="S557" s="536"/>
      <c r="U557" s="507"/>
    </row>
    <row r="558" spans="19:21" ht="15.75" customHeight="1">
      <c r="S558" s="536"/>
      <c r="U558" s="507"/>
    </row>
    <row r="559" spans="19:21" ht="15.75" customHeight="1">
      <c r="S559" s="536"/>
      <c r="U559" s="507"/>
    </row>
    <row r="560" spans="19:21" ht="15.75" customHeight="1">
      <c r="S560" s="536"/>
      <c r="U560" s="507"/>
    </row>
    <row r="561" spans="19:21" ht="15.75" customHeight="1">
      <c r="S561" s="536"/>
      <c r="U561" s="507"/>
    </row>
    <row r="562" spans="19:21" ht="15.75" customHeight="1">
      <c r="S562" s="536"/>
      <c r="U562" s="507"/>
    </row>
    <row r="563" spans="19:21" ht="15.75" customHeight="1">
      <c r="S563" s="536"/>
      <c r="U563" s="507"/>
    </row>
    <row r="564" spans="19:21" ht="15.75" customHeight="1">
      <c r="S564" s="536"/>
      <c r="U564" s="507"/>
    </row>
    <row r="565" spans="19:21" ht="15.75" customHeight="1">
      <c r="S565" s="536"/>
      <c r="U565" s="507"/>
    </row>
    <row r="566" spans="19:21" ht="15.75" customHeight="1">
      <c r="S566" s="536"/>
      <c r="U566" s="507"/>
    </row>
    <row r="567" spans="19:21" ht="15.75" customHeight="1">
      <c r="S567" s="536"/>
      <c r="U567" s="507"/>
    </row>
    <row r="568" spans="19:21" ht="15.75" customHeight="1">
      <c r="S568" s="536"/>
      <c r="U568" s="507"/>
    </row>
    <row r="569" spans="19:21" ht="15.75" customHeight="1">
      <c r="S569" s="536"/>
      <c r="U569" s="507"/>
    </row>
    <row r="570" spans="19:21" ht="15.75" customHeight="1">
      <c r="S570" s="536"/>
      <c r="U570" s="507"/>
    </row>
    <row r="571" spans="19:21" ht="15.75" customHeight="1">
      <c r="S571" s="536"/>
      <c r="U571" s="507"/>
    </row>
    <row r="572" spans="19:21" ht="15.75" customHeight="1">
      <c r="S572" s="536"/>
      <c r="U572" s="507"/>
    </row>
    <row r="573" spans="19:21" ht="15.75" customHeight="1">
      <c r="S573" s="536"/>
      <c r="U573" s="507"/>
    </row>
    <row r="574" spans="19:21" ht="15.75" customHeight="1">
      <c r="S574" s="536"/>
      <c r="U574" s="507"/>
    </row>
    <row r="575" spans="19:21" ht="15.75" customHeight="1">
      <c r="S575" s="536"/>
      <c r="U575" s="507"/>
    </row>
    <row r="576" spans="19:21" ht="15.75" customHeight="1">
      <c r="S576" s="536"/>
      <c r="U576" s="507"/>
    </row>
    <row r="577" spans="19:21" ht="15.75" customHeight="1">
      <c r="S577" s="536"/>
      <c r="U577" s="507"/>
    </row>
    <row r="578" spans="19:21" ht="15.75" customHeight="1">
      <c r="S578" s="536"/>
      <c r="U578" s="507"/>
    </row>
    <row r="579" spans="19:21" ht="15.75" customHeight="1">
      <c r="S579" s="536"/>
      <c r="U579" s="507"/>
    </row>
    <row r="580" spans="19:21" ht="15.75" customHeight="1">
      <c r="S580" s="536"/>
      <c r="U580" s="507"/>
    </row>
    <row r="581" spans="19:21" ht="15.75" customHeight="1">
      <c r="S581" s="536"/>
      <c r="U581" s="507"/>
    </row>
    <row r="582" spans="19:21" ht="15.75" customHeight="1">
      <c r="S582" s="536"/>
      <c r="U582" s="507"/>
    </row>
    <row r="583" spans="19:21" ht="15.75" customHeight="1">
      <c r="S583" s="536"/>
      <c r="U583" s="507"/>
    </row>
    <row r="584" spans="19:21" ht="15.75" customHeight="1">
      <c r="S584" s="536"/>
      <c r="U584" s="507"/>
    </row>
    <row r="585" spans="19:21" ht="15.75" customHeight="1">
      <c r="S585" s="536"/>
      <c r="U585" s="507"/>
    </row>
    <row r="586" spans="19:21" ht="15.75" customHeight="1">
      <c r="S586" s="536"/>
      <c r="U586" s="507"/>
    </row>
    <row r="587" spans="19:21" ht="15.75" customHeight="1">
      <c r="S587" s="536"/>
      <c r="U587" s="507"/>
    </row>
    <row r="588" spans="19:21" ht="15.75" customHeight="1">
      <c r="S588" s="536"/>
      <c r="U588" s="507"/>
    </row>
    <row r="589" spans="19:21" ht="15.75" customHeight="1">
      <c r="S589" s="536"/>
      <c r="U589" s="507"/>
    </row>
    <row r="590" spans="19:21" ht="15.75" customHeight="1">
      <c r="S590" s="536"/>
      <c r="U590" s="507"/>
    </row>
    <row r="591" spans="19:21" ht="15.75" customHeight="1">
      <c r="S591" s="536"/>
      <c r="U591" s="507"/>
    </row>
    <row r="592" spans="19:21" ht="15.75" customHeight="1">
      <c r="S592" s="536"/>
      <c r="U592" s="507"/>
    </row>
    <row r="593" spans="19:21" ht="15.75" customHeight="1">
      <c r="S593" s="536"/>
      <c r="U593" s="507"/>
    </row>
    <row r="594" spans="19:21" ht="15.75" customHeight="1">
      <c r="S594" s="536"/>
      <c r="U594" s="507"/>
    </row>
    <row r="595" spans="19:21" ht="15.75" customHeight="1">
      <c r="S595" s="536"/>
      <c r="U595" s="507"/>
    </row>
    <row r="596" spans="19:21" ht="15.75" customHeight="1">
      <c r="S596" s="536"/>
      <c r="U596" s="507"/>
    </row>
    <row r="597" spans="19:21" ht="15.75" customHeight="1">
      <c r="S597" s="536"/>
      <c r="U597" s="507"/>
    </row>
    <row r="598" spans="19:21" ht="15.75" customHeight="1">
      <c r="S598" s="536"/>
      <c r="U598" s="507"/>
    </row>
    <row r="599" spans="19:21" ht="15.75" customHeight="1">
      <c r="S599" s="536"/>
      <c r="U599" s="507"/>
    </row>
    <row r="600" spans="19:21" ht="15.75" customHeight="1">
      <c r="S600" s="536"/>
      <c r="U600" s="507"/>
    </row>
    <row r="601" spans="19:21" ht="15.75" customHeight="1">
      <c r="S601" s="536"/>
      <c r="U601" s="507"/>
    </row>
    <row r="602" spans="19:21" ht="15.75" customHeight="1">
      <c r="S602" s="536"/>
      <c r="U602" s="507"/>
    </row>
    <row r="603" spans="19:21" ht="15.75" customHeight="1">
      <c r="S603" s="536"/>
      <c r="U603" s="507"/>
    </row>
    <row r="604" spans="19:21" ht="15.75" customHeight="1">
      <c r="S604" s="536"/>
      <c r="U604" s="507"/>
    </row>
    <row r="605" spans="19:21" ht="15.75" customHeight="1">
      <c r="S605" s="536"/>
      <c r="U605" s="507"/>
    </row>
    <row r="606" spans="19:21" ht="15.75" customHeight="1">
      <c r="S606" s="536"/>
      <c r="U606" s="507"/>
    </row>
    <row r="607" spans="19:21" ht="15.75" customHeight="1">
      <c r="S607" s="536"/>
      <c r="U607" s="507"/>
    </row>
    <row r="608" spans="19:21" ht="15.75" customHeight="1">
      <c r="S608" s="536"/>
      <c r="U608" s="507"/>
    </row>
    <row r="609" spans="19:21" ht="15.75" customHeight="1">
      <c r="S609" s="536"/>
      <c r="U609" s="507"/>
    </row>
    <row r="610" spans="19:21" ht="15.75" customHeight="1">
      <c r="S610" s="536"/>
      <c r="U610" s="507"/>
    </row>
    <row r="611" spans="19:21" ht="15.75" customHeight="1">
      <c r="S611" s="536"/>
      <c r="U611" s="507"/>
    </row>
    <row r="612" spans="19:21" ht="15.75" customHeight="1">
      <c r="S612" s="536"/>
      <c r="U612" s="507"/>
    </row>
    <row r="613" spans="19:21" ht="15.75" customHeight="1">
      <c r="S613" s="536"/>
      <c r="U613" s="507"/>
    </row>
    <row r="614" spans="19:21" ht="15.75" customHeight="1">
      <c r="S614" s="536"/>
      <c r="U614" s="507"/>
    </row>
    <row r="615" spans="19:21" ht="15.75" customHeight="1">
      <c r="S615" s="536"/>
      <c r="U615" s="507"/>
    </row>
    <row r="616" spans="19:21" ht="15.75" customHeight="1">
      <c r="S616" s="536"/>
      <c r="U616" s="507"/>
    </row>
    <row r="617" spans="19:21" ht="15.75" customHeight="1">
      <c r="S617" s="536"/>
      <c r="U617" s="507"/>
    </row>
    <row r="618" spans="19:21" ht="15.75" customHeight="1">
      <c r="S618" s="536"/>
      <c r="U618" s="507"/>
    </row>
    <row r="619" spans="19:21" ht="15.75" customHeight="1">
      <c r="S619" s="536"/>
      <c r="U619" s="507"/>
    </row>
    <row r="620" spans="19:21" ht="15.75" customHeight="1">
      <c r="S620" s="536"/>
      <c r="U620" s="507"/>
    </row>
    <row r="621" spans="19:21" ht="15.75" customHeight="1">
      <c r="S621" s="536"/>
      <c r="U621" s="507"/>
    </row>
    <row r="622" spans="19:21" ht="15.75" customHeight="1">
      <c r="S622" s="536"/>
      <c r="U622" s="507"/>
    </row>
    <row r="623" spans="19:21" ht="15.75" customHeight="1">
      <c r="S623" s="536"/>
      <c r="U623" s="507"/>
    </row>
    <row r="624" spans="19:21" ht="15.75" customHeight="1">
      <c r="S624" s="536"/>
      <c r="U624" s="507"/>
    </row>
    <row r="625" spans="19:21" ht="15.75" customHeight="1">
      <c r="S625" s="536"/>
      <c r="U625" s="507"/>
    </row>
    <row r="626" spans="19:21" ht="15.75" customHeight="1">
      <c r="S626" s="536"/>
      <c r="U626" s="507"/>
    </row>
    <row r="627" spans="19:21" ht="15.75" customHeight="1">
      <c r="S627" s="536"/>
      <c r="U627" s="507"/>
    </row>
    <row r="628" spans="19:21" ht="15.75" customHeight="1">
      <c r="S628" s="536"/>
      <c r="U628" s="507"/>
    </row>
    <row r="629" spans="19:21" ht="15.75" customHeight="1">
      <c r="S629" s="536"/>
      <c r="U629" s="507"/>
    </row>
    <row r="630" spans="19:21" ht="15.75" customHeight="1">
      <c r="S630" s="536"/>
      <c r="U630" s="507"/>
    </row>
    <row r="631" spans="19:21" ht="15.75" customHeight="1">
      <c r="S631" s="536"/>
      <c r="U631" s="507"/>
    </row>
    <row r="632" spans="19:21" ht="15.75" customHeight="1">
      <c r="S632" s="536"/>
      <c r="U632" s="507"/>
    </row>
    <row r="633" spans="19:21" ht="15.75" customHeight="1">
      <c r="S633" s="536"/>
      <c r="U633" s="507"/>
    </row>
    <row r="634" spans="19:21" ht="15.75" customHeight="1">
      <c r="S634" s="536"/>
      <c r="U634" s="507"/>
    </row>
    <row r="635" spans="19:21" ht="15.75" customHeight="1">
      <c r="S635" s="536"/>
      <c r="U635" s="507"/>
    </row>
    <row r="636" spans="19:21" ht="15.75" customHeight="1">
      <c r="S636" s="536"/>
      <c r="U636" s="507"/>
    </row>
    <row r="637" spans="19:21" ht="15.75" customHeight="1">
      <c r="S637" s="536"/>
      <c r="U637" s="507"/>
    </row>
    <row r="638" spans="19:21" ht="15.75" customHeight="1">
      <c r="S638" s="536"/>
      <c r="U638" s="507"/>
    </row>
    <row r="639" spans="19:21" ht="15.75" customHeight="1">
      <c r="S639" s="536"/>
      <c r="U639" s="507"/>
    </row>
    <row r="640" spans="19:21" ht="15.75" customHeight="1">
      <c r="S640" s="536"/>
      <c r="U640" s="507"/>
    </row>
    <row r="641" spans="19:21" ht="15.75" customHeight="1">
      <c r="S641" s="536"/>
      <c r="U641" s="507"/>
    </row>
    <row r="642" spans="19:21" ht="15.75" customHeight="1">
      <c r="S642" s="536"/>
      <c r="U642" s="507"/>
    </row>
    <row r="643" spans="19:21" ht="15.75" customHeight="1">
      <c r="S643" s="536"/>
      <c r="U643" s="507"/>
    </row>
    <row r="644" spans="19:21" ht="15.75" customHeight="1">
      <c r="S644" s="536"/>
      <c r="U644" s="507"/>
    </row>
    <row r="645" spans="19:21" ht="15.75" customHeight="1">
      <c r="S645" s="536"/>
      <c r="U645" s="507"/>
    </row>
    <row r="646" spans="19:21" ht="15.75" customHeight="1">
      <c r="S646" s="536"/>
      <c r="U646" s="507"/>
    </row>
    <row r="647" spans="19:21" ht="15.75" customHeight="1">
      <c r="S647" s="536"/>
      <c r="U647" s="507"/>
    </row>
    <row r="648" spans="19:21" ht="15.75" customHeight="1">
      <c r="S648" s="536"/>
      <c r="U648" s="507"/>
    </row>
    <row r="649" spans="19:21" ht="15.75" customHeight="1">
      <c r="S649" s="536"/>
      <c r="U649" s="507"/>
    </row>
    <row r="650" spans="19:21" ht="15.75" customHeight="1">
      <c r="S650" s="536"/>
      <c r="U650" s="507"/>
    </row>
    <row r="651" spans="19:21" ht="15.75" customHeight="1">
      <c r="S651" s="536"/>
      <c r="U651" s="507"/>
    </row>
    <row r="652" spans="19:21" ht="15.75" customHeight="1">
      <c r="S652" s="536"/>
      <c r="U652" s="507"/>
    </row>
    <row r="653" spans="19:21" ht="15.75" customHeight="1">
      <c r="S653" s="536"/>
      <c r="U653" s="507"/>
    </row>
    <row r="654" spans="19:21" ht="15.75" customHeight="1">
      <c r="S654" s="536"/>
      <c r="U654" s="507"/>
    </row>
    <row r="655" spans="19:21" ht="15.75" customHeight="1">
      <c r="S655" s="536"/>
      <c r="U655" s="507"/>
    </row>
    <row r="656" spans="19:21" ht="15.75" customHeight="1">
      <c r="S656" s="536"/>
      <c r="U656" s="507"/>
    </row>
    <row r="657" spans="19:21" ht="15.75" customHeight="1">
      <c r="S657" s="536"/>
      <c r="U657" s="507"/>
    </row>
    <row r="658" spans="19:21" ht="15.75" customHeight="1">
      <c r="S658" s="536"/>
      <c r="U658" s="507"/>
    </row>
    <row r="659" spans="19:21" ht="15.75" customHeight="1">
      <c r="S659" s="536"/>
      <c r="U659" s="507"/>
    </row>
    <row r="660" spans="19:21" ht="15.75" customHeight="1">
      <c r="S660" s="536"/>
      <c r="U660" s="507"/>
    </row>
    <row r="661" spans="19:21" ht="15.75" customHeight="1">
      <c r="S661" s="536"/>
      <c r="U661" s="507"/>
    </row>
    <row r="662" spans="19:21" ht="15.75" customHeight="1">
      <c r="S662" s="536"/>
      <c r="U662" s="507"/>
    </row>
    <row r="663" spans="19:21" ht="15.75" customHeight="1">
      <c r="S663" s="536"/>
      <c r="U663" s="507"/>
    </row>
    <row r="664" spans="19:21" ht="15.75" customHeight="1">
      <c r="S664" s="536"/>
      <c r="U664" s="507"/>
    </row>
    <row r="665" spans="19:21" ht="15.75" customHeight="1">
      <c r="S665" s="536"/>
      <c r="U665" s="507"/>
    </row>
    <row r="666" spans="19:21" ht="15.75" customHeight="1">
      <c r="S666" s="536"/>
      <c r="U666" s="507"/>
    </row>
    <row r="667" spans="19:21" ht="15.75" customHeight="1">
      <c r="S667" s="536"/>
      <c r="U667" s="507"/>
    </row>
    <row r="668" spans="19:21" ht="15.75" customHeight="1">
      <c r="S668" s="536"/>
      <c r="U668" s="507"/>
    </row>
    <row r="669" spans="19:21" ht="15.75" customHeight="1">
      <c r="S669" s="536"/>
      <c r="U669" s="507"/>
    </row>
    <row r="670" spans="19:21" ht="15.75" customHeight="1">
      <c r="S670" s="536"/>
      <c r="U670" s="507"/>
    </row>
    <row r="671" spans="19:21" ht="15.75" customHeight="1">
      <c r="S671" s="536"/>
      <c r="U671" s="507"/>
    </row>
    <row r="672" spans="19:21" ht="15.75" customHeight="1">
      <c r="S672" s="536"/>
      <c r="U672" s="507"/>
    </row>
    <row r="673" spans="19:21" ht="15.75" customHeight="1">
      <c r="S673" s="536"/>
      <c r="U673" s="507"/>
    </row>
    <row r="674" spans="19:21" ht="15.75" customHeight="1">
      <c r="S674" s="536"/>
      <c r="U674" s="507"/>
    </row>
    <row r="675" spans="19:21" ht="15.75" customHeight="1">
      <c r="S675" s="536"/>
      <c r="U675" s="507"/>
    </row>
    <row r="676" spans="19:21" ht="15.75" customHeight="1">
      <c r="S676" s="536"/>
      <c r="U676" s="507"/>
    </row>
    <row r="677" spans="19:21" ht="15.75" customHeight="1">
      <c r="S677" s="536"/>
      <c r="U677" s="507"/>
    </row>
    <row r="678" spans="19:21" ht="15.75" customHeight="1">
      <c r="S678" s="536"/>
      <c r="U678" s="507"/>
    </row>
    <row r="679" spans="19:21" ht="15.75" customHeight="1">
      <c r="S679" s="536"/>
      <c r="U679" s="507"/>
    </row>
    <row r="680" spans="19:21" ht="15.75" customHeight="1">
      <c r="S680" s="536"/>
      <c r="U680" s="507"/>
    </row>
    <row r="681" spans="19:21" ht="15.75" customHeight="1">
      <c r="S681" s="536"/>
      <c r="U681" s="507"/>
    </row>
    <row r="682" spans="19:21" ht="15.75" customHeight="1">
      <c r="S682" s="536"/>
      <c r="U682" s="507"/>
    </row>
    <row r="683" spans="19:21" ht="15.75" customHeight="1">
      <c r="S683" s="536"/>
      <c r="U683" s="507"/>
    </row>
    <row r="684" spans="19:21" ht="15.75" customHeight="1">
      <c r="S684" s="536"/>
      <c r="U684" s="507"/>
    </row>
    <row r="685" spans="19:21" ht="15.75" customHeight="1">
      <c r="S685" s="536"/>
      <c r="U685" s="507"/>
    </row>
    <row r="686" spans="19:21" ht="15.75" customHeight="1">
      <c r="S686" s="536"/>
      <c r="U686" s="507"/>
    </row>
    <row r="687" spans="19:21" ht="15.75" customHeight="1">
      <c r="S687" s="536"/>
      <c r="U687" s="507"/>
    </row>
    <row r="688" spans="19:21" ht="15.75" customHeight="1">
      <c r="S688" s="536"/>
      <c r="U688" s="507"/>
    </row>
    <row r="689" spans="19:21" ht="15.75" customHeight="1">
      <c r="S689" s="536"/>
      <c r="U689" s="507"/>
    </row>
    <row r="690" spans="19:21" ht="15.75" customHeight="1">
      <c r="S690" s="536"/>
      <c r="U690" s="507"/>
    </row>
    <row r="691" spans="19:21" ht="15.75" customHeight="1">
      <c r="S691" s="536"/>
      <c r="U691" s="507"/>
    </row>
    <row r="692" spans="19:21" ht="15.75" customHeight="1">
      <c r="S692" s="536"/>
      <c r="U692" s="507"/>
    </row>
    <row r="693" spans="19:21" ht="15.75" customHeight="1">
      <c r="S693" s="536"/>
      <c r="U693" s="507"/>
    </row>
    <row r="694" spans="19:21" ht="15.75" customHeight="1">
      <c r="S694" s="536"/>
      <c r="U694" s="507"/>
    </row>
    <row r="695" spans="19:21" ht="15.75" customHeight="1">
      <c r="S695" s="536"/>
      <c r="U695" s="507"/>
    </row>
    <row r="696" spans="19:21" ht="15.75" customHeight="1">
      <c r="S696" s="536"/>
      <c r="U696" s="507"/>
    </row>
    <row r="697" spans="19:21" ht="15.75" customHeight="1">
      <c r="S697" s="536"/>
      <c r="U697" s="507"/>
    </row>
    <row r="698" spans="19:21" ht="15.75" customHeight="1">
      <c r="S698" s="536"/>
      <c r="U698" s="507"/>
    </row>
    <row r="699" spans="19:21" ht="15.75" customHeight="1">
      <c r="S699" s="536"/>
      <c r="U699" s="507"/>
    </row>
    <row r="700" spans="19:21" ht="15.75" customHeight="1">
      <c r="S700" s="536"/>
      <c r="U700" s="507"/>
    </row>
    <row r="701" spans="19:21" ht="15.75" customHeight="1">
      <c r="S701" s="536"/>
      <c r="U701" s="507"/>
    </row>
    <row r="702" spans="19:21" ht="15.75" customHeight="1">
      <c r="S702" s="536"/>
      <c r="U702" s="507"/>
    </row>
    <row r="703" spans="19:21" ht="15.75" customHeight="1">
      <c r="S703" s="536"/>
      <c r="U703" s="507"/>
    </row>
    <row r="704" spans="19:21" ht="15.75" customHeight="1">
      <c r="S704" s="536"/>
      <c r="U704" s="507"/>
    </row>
    <row r="705" spans="19:21" ht="15.75" customHeight="1">
      <c r="S705" s="536"/>
      <c r="U705" s="507"/>
    </row>
    <row r="706" spans="19:21" ht="15.75" customHeight="1">
      <c r="S706" s="536"/>
      <c r="U706" s="507"/>
    </row>
    <row r="707" spans="19:21" ht="15.75" customHeight="1">
      <c r="S707" s="536"/>
      <c r="U707" s="507"/>
    </row>
    <row r="708" spans="19:21" ht="15.75" customHeight="1">
      <c r="S708" s="536"/>
      <c r="U708" s="507"/>
    </row>
    <row r="709" spans="19:21" ht="15.75" customHeight="1">
      <c r="S709" s="536"/>
      <c r="U709" s="507"/>
    </row>
    <row r="710" spans="19:21" ht="15.75" customHeight="1">
      <c r="S710" s="536"/>
      <c r="U710" s="507"/>
    </row>
    <row r="711" spans="19:21" ht="15.75" customHeight="1">
      <c r="S711" s="536"/>
      <c r="U711" s="507"/>
    </row>
    <row r="712" spans="19:21" ht="15.75" customHeight="1">
      <c r="S712" s="536"/>
      <c r="U712" s="507"/>
    </row>
    <row r="713" spans="19:21" ht="15.75" customHeight="1">
      <c r="S713" s="536"/>
      <c r="U713" s="507"/>
    </row>
    <row r="714" spans="19:21" ht="15.75" customHeight="1">
      <c r="S714" s="536"/>
      <c r="U714" s="507"/>
    </row>
    <row r="715" spans="19:21" ht="15.75" customHeight="1">
      <c r="S715" s="536"/>
      <c r="U715" s="507"/>
    </row>
    <row r="716" spans="19:21" ht="15.75" customHeight="1">
      <c r="S716" s="536"/>
      <c r="U716" s="507"/>
    </row>
    <row r="717" spans="19:21" ht="15.75" customHeight="1">
      <c r="S717" s="536"/>
      <c r="U717" s="507"/>
    </row>
    <row r="718" spans="19:21" ht="15.75" customHeight="1">
      <c r="S718" s="536"/>
      <c r="U718" s="507"/>
    </row>
    <row r="719" spans="19:21" ht="15.75" customHeight="1">
      <c r="S719" s="536"/>
      <c r="U719" s="507"/>
    </row>
    <row r="720" spans="19:21" ht="15.75" customHeight="1">
      <c r="S720" s="536"/>
      <c r="U720" s="507"/>
    </row>
    <row r="721" spans="19:21" ht="15.75" customHeight="1">
      <c r="S721" s="536"/>
      <c r="U721" s="507"/>
    </row>
    <row r="722" spans="19:21" ht="15.75" customHeight="1">
      <c r="S722" s="536"/>
      <c r="U722" s="507"/>
    </row>
    <row r="723" spans="19:21" ht="15.75" customHeight="1">
      <c r="S723" s="536"/>
      <c r="U723" s="507"/>
    </row>
    <row r="724" spans="19:21" ht="15.75" customHeight="1">
      <c r="S724" s="536"/>
      <c r="U724" s="507"/>
    </row>
    <row r="725" spans="19:21" ht="15.75" customHeight="1">
      <c r="S725" s="536"/>
      <c r="U725" s="507"/>
    </row>
    <row r="726" spans="19:21" ht="15.75" customHeight="1">
      <c r="S726" s="536"/>
      <c r="U726" s="507"/>
    </row>
    <row r="727" spans="19:21" ht="15.75" customHeight="1">
      <c r="S727" s="536"/>
      <c r="U727" s="507"/>
    </row>
    <row r="728" spans="19:21" ht="15.75" customHeight="1">
      <c r="S728" s="536"/>
      <c r="U728" s="507"/>
    </row>
    <row r="729" spans="19:21" ht="15.75" customHeight="1">
      <c r="S729" s="536"/>
      <c r="U729" s="507"/>
    </row>
    <row r="730" spans="19:21" ht="15.75" customHeight="1">
      <c r="S730" s="536"/>
      <c r="U730" s="507"/>
    </row>
    <row r="731" spans="19:21" ht="15.75" customHeight="1">
      <c r="S731" s="536"/>
      <c r="U731" s="507"/>
    </row>
    <row r="732" spans="19:21" ht="15.75" customHeight="1">
      <c r="S732" s="536"/>
      <c r="U732" s="507"/>
    </row>
    <row r="733" spans="19:21" ht="15.75" customHeight="1">
      <c r="S733" s="536"/>
      <c r="U733" s="507"/>
    </row>
    <row r="734" spans="19:21" ht="15.75" customHeight="1">
      <c r="S734" s="536"/>
      <c r="U734" s="507"/>
    </row>
    <row r="735" spans="19:21" ht="15.75" customHeight="1">
      <c r="S735" s="536"/>
      <c r="U735" s="507"/>
    </row>
    <row r="736" spans="19:21" ht="15.75" customHeight="1">
      <c r="S736" s="536"/>
      <c r="U736" s="507"/>
    </row>
    <row r="737" spans="19:21" ht="15.75" customHeight="1">
      <c r="S737" s="536"/>
      <c r="U737" s="507"/>
    </row>
    <row r="738" spans="19:21" ht="15.75" customHeight="1">
      <c r="S738" s="536"/>
      <c r="U738" s="507"/>
    </row>
    <row r="739" spans="19:21" ht="15.75" customHeight="1">
      <c r="S739" s="536"/>
      <c r="U739" s="507"/>
    </row>
    <row r="740" spans="19:21" ht="15.75" customHeight="1">
      <c r="S740" s="536"/>
      <c r="U740" s="507"/>
    </row>
    <row r="741" spans="19:21" ht="15.75" customHeight="1">
      <c r="S741" s="536"/>
      <c r="U741" s="507"/>
    </row>
    <row r="742" spans="19:21" ht="15.75" customHeight="1">
      <c r="S742" s="536"/>
      <c r="U742" s="507"/>
    </row>
    <row r="743" spans="19:21" ht="15.75" customHeight="1">
      <c r="S743" s="536"/>
      <c r="U743" s="507"/>
    </row>
    <row r="744" spans="19:21" ht="15.75" customHeight="1">
      <c r="S744" s="536"/>
      <c r="U744" s="507"/>
    </row>
    <row r="745" spans="19:21" ht="15.75" customHeight="1">
      <c r="S745" s="536"/>
      <c r="U745" s="507"/>
    </row>
    <row r="746" spans="19:21" ht="15.75" customHeight="1">
      <c r="S746" s="536"/>
      <c r="U746" s="507"/>
    </row>
    <row r="747" spans="19:21" ht="15.75" customHeight="1">
      <c r="S747" s="536"/>
      <c r="U747" s="507"/>
    </row>
    <row r="748" spans="19:21" ht="15.75" customHeight="1">
      <c r="S748" s="536"/>
      <c r="U748" s="507"/>
    </row>
    <row r="749" spans="19:21" ht="15.75" customHeight="1">
      <c r="S749" s="536"/>
      <c r="U749" s="507"/>
    </row>
    <row r="750" spans="19:21" ht="15.75" customHeight="1">
      <c r="S750" s="536"/>
      <c r="U750" s="507"/>
    </row>
    <row r="751" spans="19:21" ht="15.75" customHeight="1">
      <c r="S751" s="536"/>
      <c r="U751" s="507"/>
    </row>
    <row r="752" spans="19:21" ht="15.75" customHeight="1">
      <c r="S752" s="536"/>
      <c r="U752" s="507"/>
    </row>
    <row r="753" spans="19:21" ht="15.75" customHeight="1">
      <c r="S753" s="536"/>
      <c r="U753" s="507"/>
    </row>
    <row r="754" spans="19:21" ht="15.75" customHeight="1">
      <c r="S754" s="536"/>
      <c r="U754" s="507"/>
    </row>
    <row r="755" spans="19:21" ht="15.75" customHeight="1">
      <c r="S755" s="536"/>
      <c r="U755" s="507"/>
    </row>
    <row r="756" spans="19:21" ht="15.75" customHeight="1">
      <c r="S756" s="536"/>
      <c r="U756" s="507"/>
    </row>
    <row r="757" spans="19:21" ht="15.75" customHeight="1">
      <c r="S757" s="536"/>
      <c r="U757" s="507"/>
    </row>
    <row r="758" spans="19:21" ht="15.75" customHeight="1">
      <c r="S758" s="536"/>
      <c r="U758" s="507"/>
    </row>
    <row r="759" spans="19:21" ht="15.75" customHeight="1">
      <c r="S759" s="536"/>
      <c r="U759" s="507"/>
    </row>
    <row r="760" spans="19:21" ht="15.75" customHeight="1">
      <c r="S760" s="536"/>
      <c r="U760" s="507"/>
    </row>
    <row r="761" spans="19:21" ht="15.75" customHeight="1">
      <c r="S761" s="536"/>
      <c r="U761" s="507"/>
    </row>
    <row r="762" spans="19:21" ht="15.75" customHeight="1">
      <c r="S762" s="536"/>
      <c r="U762" s="507"/>
    </row>
    <row r="763" spans="19:21" ht="15.75" customHeight="1">
      <c r="S763" s="536"/>
      <c r="U763" s="507"/>
    </row>
    <row r="764" spans="19:21" ht="15.75" customHeight="1">
      <c r="S764" s="536"/>
      <c r="U764" s="507"/>
    </row>
    <row r="765" spans="19:21" ht="15.75" customHeight="1">
      <c r="S765" s="536"/>
      <c r="U765" s="507"/>
    </row>
    <row r="766" spans="19:21" ht="15.75" customHeight="1">
      <c r="S766" s="536"/>
      <c r="U766" s="507"/>
    </row>
    <row r="767" spans="19:21" ht="15.75" customHeight="1">
      <c r="S767" s="536"/>
      <c r="U767" s="507"/>
    </row>
    <row r="768" spans="19:21" ht="15.75" customHeight="1">
      <c r="S768" s="536"/>
      <c r="U768" s="507"/>
    </row>
    <row r="769" spans="19:21" ht="15.75" customHeight="1">
      <c r="S769" s="536"/>
      <c r="U769" s="507"/>
    </row>
    <row r="770" spans="19:21" ht="15.75" customHeight="1">
      <c r="S770" s="536"/>
      <c r="U770" s="507"/>
    </row>
    <row r="771" spans="19:21" ht="15.75" customHeight="1">
      <c r="S771" s="536"/>
      <c r="U771" s="507"/>
    </row>
    <row r="772" spans="19:21" ht="15.75" customHeight="1">
      <c r="S772" s="536"/>
      <c r="U772" s="507"/>
    </row>
    <row r="773" spans="19:21" ht="15.75" customHeight="1">
      <c r="S773" s="536"/>
      <c r="U773" s="507"/>
    </row>
    <row r="774" spans="19:21" ht="15.75" customHeight="1">
      <c r="S774" s="536"/>
      <c r="U774" s="507"/>
    </row>
    <row r="775" spans="19:21" ht="15.75" customHeight="1">
      <c r="S775" s="536"/>
      <c r="U775" s="507"/>
    </row>
    <row r="776" spans="19:21" ht="15.75" customHeight="1">
      <c r="S776" s="536"/>
      <c r="U776" s="507"/>
    </row>
    <row r="777" spans="19:21" ht="15.75" customHeight="1">
      <c r="S777" s="536"/>
      <c r="U777" s="507"/>
    </row>
    <row r="778" spans="19:21" ht="15.75" customHeight="1">
      <c r="S778" s="536"/>
      <c r="U778" s="507"/>
    </row>
    <row r="779" spans="19:21" ht="15.75" customHeight="1">
      <c r="S779" s="536"/>
      <c r="U779" s="507"/>
    </row>
    <row r="780" spans="19:21" ht="15.75" customHeight="1">
      <c r="S780" s="536"/>
      <c r="U780" s="507"/>
    </row>
    <row r="781" spans="19:21" ht="15.75" customHeight="1">
      <c r="S781" s="536"/>
      <c r="U781" s="507"/>
    </row>
    <row r="782" spans="19:21" ht="15.75" customHeight="1">
      <c r="S782" s="536"/>
      <c r="U782" s="507"/>
    </row>
    <row r="783" spans="19:21" ht="15.75" customHeight="1">
      <c r="S783" s="536"/>
      <c r="U783" s="507"/>
    </row>
    <row r="784" spans="19:21" ht="15.75" customHeight="1">
      <c r="S784" s="536"/>
      <c r="U784" s="507"/>
    </row>
    <row r="785" spans="19:21" ht="15.75" customHeight="1">
      <c r="S785" s="536"/>
      <c r="U785" s="507"/>
    </row>
    <row r="786" spans="19:21" ht="15.75" customHeight="1">
      <c r="S786" s="536"/>
      <c r="U786" s="507"/>
    </row>
    <row r="787" spans="19:21" ht="15.75" customHeight="1">
      <c r="S787" s="536"/>
      <c r="U787" s="507"/>
    </row>
    <row r="788" spans="19:21" ht="15.75" customHeight="1">
      <c r="S788" s="536"/>
      <c r="U788" s="507"/>
    </row>
    <row r="789" spans="19:21" ht="15.75" customHeight="1">
      <c r="S789" s="536"/>
      <c r="U789" s="507"/>
    </row>
    <row r="790" spans="19:21" ht="15.75" customHeight="1">
      <c r="S790" s="536"/>
      <c r="U790" s="507"/>
    </row>
    <row r="791" spans="19:21" ht="15.75" customHeight="1">
      <c r="S791" s="536"/>
      <c r="U791" s="507"/>
    </row>
    <row r="792" spans="19:21" ht="15.75" customHeight="1">
      <c r="S792" s="536"/>
      <c r="U792" s="507"/>
    </row>
    <row r="793" spans="19:21" ht="15.75" customHeight="1">
      <c r="S793" s="536"/>
      <c r="U793" s="507"/>
    </row>
    <row r="794" spans="19:21" ht="15.75" customHeight="1">
      <c r="S794" s="536"/>
      <c r="U794" s="507"/>
    </row>
    <row r="795" spans="19:21" ht="15.75" customHeight="1">
      <c r="S795" s="536"/>
      <c r="U795" s="507"/>
    </row>
    <row r="796" spans="19:21" ht="15.75" customHeight="1">
      <c r="S796" s="536"/>
      <c r="U796" s="507"/>
    </row>
    <row r="797" spans="19:21" ht="15.75" customHeight="1">
      <c r="S797" s="536"/>
      <c r="U797" s="507"/>
    </row>
    <row r="798" spans="19:21" ht="15.75" customHeight="1">
      <c r="S798" s="536"/>
      <c r="U798" s="507"/>
    </row>
    <row r="799" spans="19:21" ht="15.75" customHeight="1">
      <c r="S799" s="536"/>
      <c r="U799" s="507"/>
    </row>
    <row r="800" spans="19:21" ht="15.75" customHeight="1">
      <c r="S800" s="536"/>
      <c r="U800" s="507"/>
    </row>
    <row r="801" spans="19:21" ht="15.75" customHeight="1">
      <c r="S801" s="536"/>
      <c r="U801" s="507"/>
    </row>
    <row r="802" spans="19:21" ht="15.75" customHeight="1">
      <c r="S802" s="536"/>
      <c r="U802" s="507"/>
    </row>
    <row r="803" spans="19:21" ht="15.75" customHeight="1">
      <c r="S803" s="536"/>
      <c r="U803" s="507"/>
    </row>
    <row r="804" spans="19:21" ht="15.75" customHeight="1">
      <c r="S804" s="536"/>
      <c r="U804" s="507"/>
    </row>
    <row r="805" spans="19:21" ht="15.75" customHeight="1">
      <c r="S805" s="536"/>
      <c r="U805" s="507"/>
    </row>
    <row r="806" spans="19:21" ht="15.75" customHeight="1">
      <c r="S806" s="536"/>
      <c r="U806" s="507"/>
    </row>
    <row r="807" spans="19:21" ht="15.75" customHeight="1">
      <c r="S807" s="536"/>
      <c r="U807" s="507"/>
    </row>
    <row r="808" spans="19:21" ht="15.75" customHeight="1">
      <c r="S808" s="536"/>
      <c r="U808" s="507"/>
    </row>
    <row r="809" spans="19:21" ht="15.75" customHeight="1">
      <c r="S809" s="536"/>
      <c r="U809" s="507"/>
    </row>
    <row r="810" spans="19:21" ht="15.75" customHeight="1">
      <c r="S810" s="536"/>
      <c r="U810" s="507"/>
    </row>
    <row r="811" spans="19:21" ht="15.75" customHeight="1">
      <c r="S811" s="536"/>
      <c r="U811" s="507"/>
    </row>
    <row r="812" spans="19:21" ht="15.75" customHeight="1">
      <c r="S812" s="536"/>
      <c r="U812" s="507"/>
    </row>
    <row r="813" spans="19:21" ht="15.75" customHeight="1">
      <c r="S813" s="536"/>
      <c r="U813" s="507"/>
    </row>
    <row r="814" spans="19:21" ht="15.75" customHeight="1">
      <c r="S814" s="536"/>
      <c r="U814" s="507"/>
    </row>
    <row r="815" spans="19:21" ht="15.75" customHeight="1">
      <c r="S815" s="536"/>
      <c r="U815" s="507"/>
    </row>
    <row r="816" spans="19:21" ht="15.75" customHeight="1">
      <c r="S816" s="536"/>
      <c r="U816" s="507"/>
    </row>
    <row r="817" spans="19:21" ht="15.75" customHeight="1">
      <c r="S817" s="536"/>
      <c r="U817" s="507"/>
    </row>
    <row r="818" spans="19:21" ht="15.75" customHeight="1">
      <c r="S818" s="536"/>
      <c r="U818" s="507"/>
    </row>
    <row r="819" spans="19:21" ht="15.75" customHeight="1">
      <c r="S819" s="536"/>
      <c r="U819" s="507"/>
    </row>
    <row r="820" spans="19:21" ht="15.75" customHeight="1">
      <c r="S820" s="536"/>
      <c r="U820" s="507"/>
    </row>
    <row r="821" spans="19:21" ht="15.75" customHeight="1">
      <c r="S821" s="536"/>
      <c r="U821" s="507"/>
    </row>
    <row r="822" spans="19:21" ht="15.75" customHeight="1">
      <c r="S822" s="536"/>
      <c r="U822" s="507"/>
    </row>
    <row r="823" spans="19:21" ht="15.75" customHeight="1">
      <c r="S823" s="536"/>
      <c r="U823" s="507"/>
    </row>
    <row r="824" spans="19:21" ht="15.75" customHeight="1">
      <c r="S824" s="536"/>
      <c r="U824" s="507"/>
    </row>
    <row r="825" spans="19:21" ht="15.75" customHeight="1">
      <c r="S825" s="536"/>
      <c r="U825" s="507"/>
    </row>
    <row r="826" spans="19:21" ht="15.75" customHeight="1">
      <c r="S826" s="536"/>
      <c r="U826" s="507"/>
    </row>
    <row r="827" spans="19:21" ht="15.75" customHeight="1">
      <c r="S827" s="536"/>
      <c r="U827" s="507"/>
    </row>
    <row r="828" spans="19:21" ht="15.75" customHeight="1">
      <c r="S828" s="536"/>
      <c r="U828" s="507"/>
    </row>
    <row r="829" spans="19:21" ht="15.75" customHeight="1">
      <c r="S829" s="536"/>
      <c r="U829" s="507"/>
    </row>
    <row r="830" spans="19:21" ht="15.75" customHeight="1">
      <c r="S830" s="536"/>
      <c r="U830" s="507"/>
    </row>
    <row r="831" spans="19:21" ht="15.75" customHeight="1">
      <c r="S831" s="536"/>
      <c r="U831" s="507"/>
    </row>
    <row r="832" spans="19:21" ht="15.75" customHeight="1">
      <c r="S832" s="536"/>
      <c r="U832" s="507"/>
    </row>
    <row r="833" spans="19:21" ht="15.75" customHeight="1">
      <c r="S833" s="536"/>
      <c r="U833" s="507"/>
    </row>
    <row r="834" spans="19:21" ht="15.75" customHeight="1">
      <c r="S834" s="536"/>
      <c r="U834" s="507"/>
    </row>
    <row r="835" spans="19:21" ht="15.75" customHeight="1">
      <c r="S835" s="536"/>
      <c r="U835" s="507"/>
    </row>
    <row r="836" spans="19:21" ht="15.75" customHeight="1">
      <c r="S836" s="536"/>
      <c r="U836" s="507"/>
    </row>
    <row r="837" spans="19:21" ht="15.75" customHeight="1">
      <c r="S837" s="536"/>
      <c r="U837" s="507"/>
    </row>
    <row r="838" spans="19:21" ht="15.75" customHeight="1">
      <c r="S838" s="536"/>
      <c r="U838" s="507"/>
    </row>
    <row r="839" spans="19:21" ht="15.75" customHeight="1">
      <c r="S839" s="536"/>
      <c r="U839" s="507"/>
    </row>
    <row r="840" spans="19:21" ht="15.75" customHeight="1">
      <c r="S840" s="536"/>
      <c r="U840" s="507"/>
    </row>
    <row r="841" spans="19:21" ht="15.75" customHeight="1">
      <c r="S841" s="536"/>
      <c r="U841" s="507"/>
    </row>
    <row r="842" spans="19:21" ht="15.75" customHeight="1">
      <c r="S842" s="536"/>
      <c r="U842" s="507"/>
    </row>
    <row r="843" spans="19:21" ht="15.75" customHeight="1">
      <c r="S843" s="536"/>
      <c r="U843" s="507"/>
    </row>
    <row r="844" spans="19:21" ht="15.75" customHeight="1">
      <c r="S844" s="536"/>
      <c r="U844" s="507"/>
    </row>
    <row r="845" spans="19:21" ht="15.75" customHeight="1">
      <c r="S845" s="536"/>
      <c r="U845" s="507"/>
    </row>
    <row r="846" spans="19:21" ht="15.75" customHeight="1">
      <c r="S846" s="536"/>
      <c r="U846" s="507"/>
    </row>
    <row r="847" spans="19:21" ht="15.75" customHeight="1">
      <c r="S847" s="536"/>
      <c r="U847" s="507"/>
    </row>
    <row r="848" spans="19:21" ht="15.75" customHeight="1">
      <c r="S848" s="536"/>
      <c r="U848" s="507"/>
    </row>
    <row r="849" spans="19:21" ht="15.75" customHeight="1">
      <c r="S849" s="536"/>
      <c r="U849" s="507"/>
    </row>
    <row r="850" spans="19:21" ht="15.75" customHeight="1">
      <c r="S850" s="536"/>
      <c r="U850" s="507"/>
    </row>
    <row r="851" spans="19:21" ht="15.75" customHeight="1">
      <c r="S851" s="536"/>
      <c r="U851" s="507"/>
    </row>
    <row r="852" spans="19:21" ht="15.75" customHeight="1">
      <c r="S852" s="536"/>
      <c r="U852" s="507"/>
    </row>
    <row r="853" spans="19:21" ht="15.75" customHeight="1">
      <c r="S853" s="536"/>
      <c r="U853" s="507"/>
    </row>
    <row r="854" spans="19:21" ht="15.75" customHeight="1">
      <c r="S854" s="536"/>
      <c r="U854" s="507"/>
    </row>
    <row r="855" spans="19:21" ht="15.75" customHeight="1">
      <c r="S855" s="536"/>
      <c r="U855" s="507"/>
    </row>
    <row r="856" spans="19:21" ht="15.75" customHeight="1">
      <c r="S856" s="536"/>
      <c r="U856" s="507"/>
    </row>
    <row r="857" spans="19:21" ht="15.75" customHeight="1">
      <c r="S857" s="536"/>
      <c r="U857" s="507"/>
    </row>
    <row r="858" spans="19:21" ht="15.75" customHeight="1">
      <c r="S858" s="536"/>
      <c r="U858" s="507"/>
    </row>
    <row r="859" spans="19:21" ht="15.75" customHeight="1">
      <c r="S859" s="536"/>
      <c r="U859" s="507"/>
    </row>
    <row r="860" spans="19:21" ht="15.75" customHeight="1">
      <c r="S860" s="536"/>
      <c r="U860" s="507"/>
    </row>
    <row r="861" spans="19:21" ht="15.75" customHeight="1">
      <c r="S861" s="536"/>
      <c r="U861" s="507"/>
    </row>
    <row r="862" spans="19:21" ht="15.75" customHeight="1">
      <c r="S862" s="536"/>
      <c r="U862" s="507"/>
    </row>
    <row r="863" spans="19:21" ht="15.75" customHeight="1">
      <c r="S863" s="536"/>
      <c r="U863" s="507"/>
    </row>
    <row r="864" spans="19:21" ht="15.75" customHeight="1">
      <c r="S864" s="536"/>
      <c r="U864" s="507"/>
    </row>
    <row r="865" spans="19:21" ht="15.75" customHeight="1">
      <c r="S865" s="536"/>
      <c r="U865" s="507"/>
    </row>
    <row r="866" spans="19:21" ht="15.75" customHeight="1">
      <c r="S866" s="536"/>
      <c r="U866" s="507"/>
    </row>
    <row r="867" spans="19:21" ht="15.75" customHeight="1">
      <c r="S867" s="536"/>
      <c r="U867" s="507"/>
    </row>
    <row r="868" spans="19:21" ht="15.75" customHeight="1">
      <c r="S868" s="536"/>
      <c r="U868" s="507"/>
    </row>
    <row r="869" spans="19:21" ht="15.75" customHeight="1">
      <c r="S869" s="536"/>
      <c r="U869" s="507"/>
    </row>
    <row r="870" spans="19:21" ht="15.75" customHeight="1">
      <c r="S870" s="536"/>
      <c r="U870" s="507"/>
    </row>
    <row r="871" spans="19:21" ht="15.75" customHeight="1">
      <c r="S871" s="536"/>
      <c r="U871" s="507"/>
    </row>
    <row r="872" spans="19:21" ht="15.75" customHeight="1">
      <c r="S872" s="536"/>
      <c r="U872" s="507"/>
    </row>
    <row r="873" spans="19:21" ht="15.75" customHeight="1">
      <c r="S873" s="536"/>
      <c r="U873" s="507"/>
    </row>
    <row r="874" spans="19:21" ht="15.75" customHeight="1">
      <c r="S874" s="536"/>
      <c r="U874" s="507"/>
    </row>
    <row r="875" spans="19:21" ht="15.75" customHeight="1">
      <c r="S875" s="536"/>
      <c r="U875" s="507"/>
    </row>
    <row r="876" spans="19:21" ht="15.75" customHeight="1">
      <c r="S876" s="536"/>
      <c r="U876" s="507"/>
    </row>
    <row r="877" spans="19:21" ht="15.75" customHeight="1">
      <c r="S877" s="536"/>
      <c r="U877" s="507"/>
    </row>
    <row r="878" spans="19:21" ht="15.75" customHeight="1">
      <c r="S878" s="536"/>
      <c r="U878" s="507"/>
    </row>
    <row r="879" spans="19:21" ht="15.75" customHeight="1">
      <c r="S879" s="536"/>
      <c r="U879" s="507"/>
    </row>
    <row r="880" spans="19:21" ht="15.75" customHeight="1">
      <c r="S880" s="536"/>
      <c r="U880" s="507"/>
    </row>
    <row r="881" spans="19:21" ht="15.75" customHeight="1">
      <c r="S881" s="536"/>
      <c r="U881" s="507"/>
    </row>
    <row r="882" spans="19:21" ht="15.75" customHeight="1">
      <c r="S882" s="536"/>
      <c r="U882" s="507"/>
    </row>
    <row r="883" spans="19:21" ht="15.75" customHeight="1">
      <c r="S883" s="536"/>
      <c r="U883" s="507"/>
    </row>
    <row r="884" spans="19:21" ht="15.75" customHeight="1">
      <c r="S884" s="536"/>
      <c r="U884" s="507"/>
    </row>
    <row r="885" spans="19:21" ht="15.75" customHeight="1">
      <c r="S885" s="536"/>
      <c r="U885" s="507"/>
    </row>
    <row r="886" spans="19:21" ht="15.75" customHeight="1">
      <c r="S886" s="536"/>
      <c r="U886" s="507"/>
    </row>
    <row r="887" spans="19:21" ht="15.75" customHeight="1">
      <c r="S887" s="536"/>
      <c r="U887" s="507"/>
    </row>
    <row r="888" spans="19:21" ht="15.75" customHeight="1">
      <c r="S888" s="536"/>
      <c r="U888" s="507"/>
    </row>
    <row r="889" spans="19:21" ht="15.75" customHeight="1">
      <c r="S889" s="536"/>
      <c r="U889" s="507"/>
    </row>
    <row r="890" spans="19:21" ht="15.75" customHeight="1">
      <c r="S890" s="536"/>
      <c r="U890" s="507"/>
    </row>
    <row r="891" spans="19:21" ht="15.75" customHeight="1">
      <c r="S891" s="536"/>
      <c r="U891" s="507"/>
    </row>
    <row r="892" spans="19:21" ht="15.75" customHeight="1">
      <c r="S892" s="536"/>
      <c r="U892" s="507"/>
    </row>
    <row r="893" spans="19:21" ht="15.75" customHeight="1">
      <c r="S893" s="536"/>
      <c r="U893" s="507"/>
    </row>
    <row r="894" spans="19:21" ht="15.75" customHeight="1">
      <c r="S894" s="536"/>
      <c r="U894" s="507"/>
    </row>
    <row r="895" spans="19:21" ht="15.75" customHeight="1">
      <c r="S895" s="536"/>
      <c r="U895" s="507"/>
    </row>
    <row r="896" spans="19:21" ht="15.75" customHeight="1">
      <c r="S896" s="536"/>
      <c r="U896" s="507"/>
    </row>
    <row r="897" spans="19:21" ht="15.75" customHeight="1">
      <c r="S897" s="536"/>
      <c r="U897" s="507"/>
    </row>
    <row r="898" spans="19:21" ht="15.75" customHeight="1">
      <c r="S898" s="536"/>
      <c r="U898" s="507"/>
    </row>
    <row r="899" spans="19:21" ht="15.75" customHeight="1">
      <c r="S899" s="536"/>
      <c r="U899" s="507"/>
    </row>
    <row r="900" spans="19:21" ht="15.75" customHeight="1">
      <c r="S900" s="536"/>
      <c r="U900" s="507"/>
    </row>
    <row r="901" spans="19:21" ht="15.75" customHeight="1">
      <c r="S901" s="536"/>
      <c r="U901" s="507"/>
    </row>
    <row r="902" spans="19:21" ht="15.75" customHeight="1">
      <c r="S902" s="536"/>
      <c r="U902" s="507"/>
    </row>
    <row r="903" spans="19:21" ht="15.75" customHeight="1">
      <c r="S903" s="536"/>
      <c r="U903" s="507"/>
    </row>
    <row r="904" spans="19:21" ht="15.75" customHeight="1">
      <c r="S904" s="536"/>
      <c r="U904" s="507"/>
    </row>
    <row r="905" spans="19:21" ht="15.75" customHeight="1">
      <c r="S905" s="536"/>
      <c r="U905" s="507"/>
    </row>
    <row r="906" spans="19:21" ht="15.75" customHeight="1">
      <c r="S906" s="536"/>
      <c r="U906" s="507"/>
    </row>
    <row r="907" spans="19:21" ht="15.75" customHeight="1">
      <c r="S907" s="536"/>
      <c r="U907" s="507"/>
    </row>
    <row r="908" spans="19:21" ht="15.75" customHeight="1">
      <c r="S908" s="536"/>
      <c r="U908" s="507"/>
    </row>
    <row r="909" spans="19:21" ht="15.75" customHeight="1">
      <c r="S909" s="536"/>
      <c r="U909" s="507"/>
    </row>
    <row r="910" spans="19:21" ht="15.75" customHeight="1">
      <c r="S910" s="536"/>
      <c r="U910" s="507"/>
    </row>
    <row r="911" spans="19:21" ht="15.75" customHeight="1">
      <c r="S911" s="536"/>
      <c r="U911" s="507"/>
    </row>
    <row r="912" spans="19:21" ht="15.75" customHeight="1">
      <c r="S912" s="536"/>
      <c r="U912" s="507"/>
    </row>
    <row r="913" spans="19:21" ht="15.75" customHeight="1">
      <c r="S913" s="536"/>
      <c r="U913" s="507"/>
    </row>
    <row r="914" spans="19:21" ht="15.75" customHeight="1">
      <c r="S914" s="536"/>
      <c r="U914" s="507"/>
    </row>
    <row r="915" spans="19:21" ht="15.75" customHeight="1">
      <c r="S915" s="536"/>
      <c r="U915" s="507"/>
    </row>
    <row r="916" spans="19:21" ht="15.75" customHeight="1">
      <c r="S916" s="536"/>
      <c r="U916" s="507"/>
    </row>
    <row r="917" spans="19:21" ht="15.75" customHeight="1">
      <c r="S917" s="536"/>
      <c r="U917" s="507"/>
    </row>
    <row r="918" spans="19:21" ht="15.75" customHeight="1">
      <c r="S918" s="536"/>
      <c r="U918" s="507"/>
    </row>
    <row r="919" spans="19:21" ht="15.75" customHeight="1">
      <c r="S919" s="536"/>
      <c r="U919" s="507"/>
    </row>
    <row r="920" spans="19:21" ht="15.75" customHeight="1">
      <c r="S920" s="536"/>
      <c r="U920" s="507"/>
    </row>
    <row r="921" spans="19:21" ht="15.75" customHeight="1">
      <c r="S921" s="536"/>
      <c r="U921" s="507"/>
    </row>
    <row r="922" spans="19:21" ht="15.75" customHeight="1">
      <c r="S922" s="536"/>
      <c r="U922" s="507"/>
    </row>
    <row r="923" spans="19:21" ht="15.75" customHeight="1">
      <c r="S923" s="536"/>
      <c r="U923" s="507"/>
    </row>
    <row r="924" spans="19:21" ht="15.75" customHeight="1">
      <c r="S924" s="536"/>
      <c r="U924" s="507"/>
    </row>
    <row r="925" spans="19:21" ht="15.75" customHeight="1">
      <c r="S925" s="536"/>
      <c r="U925" s="507"/>
    </row>
    <row r="926" spans="19:21" ht="15.75" customHeight="1">
      <c r="S926" s="536"/>
      <c r="U926" s="507"/>
    </row>
    <row r="927" spans="19:21" ht="15.75" customHeight="1">
      <c r="S927" s="536"/>
      <c r="U927" s="507"/>
    </row>
    <row r="928" spans="19:21" ht="15.75" customHeight="1">
      <c r="S928" s="536"/>
      <c r="U928" s="507"/>
    </row>
    <row r="929" spans="19:21" ht="15.75" customHeight="1">
      <c r="S929" s="536"/>
      <c r="U929" s="507"/>
    </row>
    <row r="930" spans="19:21" ht="15.75" customHeight="1">
      <c r="S930" s="536"/>
      <c r="U930" s="507"/>
    </row>
    <row r="931" spans="19:21" ht="15.75" customHeight="1">
      <c r="S931" s="536"/>
      <c r="U931" s="507"/>
    </row>
    <row r="932" spans="19:21" ht="15.75" customHeight="1">
      <c r="S932" s="536"/>
      <c r="U932" s="507"/>
    </row>
    <row r="933" spans="19:21" ht="15.75" customHeight="1">
      <c r="S933" s="536"/>
      <c r="U933" s="507"/>
    </row>
    <row r="934" spans="19:21" ht="15.75" customHeight="1">
      <c r="S934" s="536"/>
      <c r="U934" s="507"/>
    </row>
    <row r="935" spans="19:21" ht="15.75" customHeight="1">
      <c r="S935" s="536"/>
      <c r="U935" s="507"/>
    </row>
    <row r="936" spans="19:21" ht="15.75" customHeight="1">
      <c r="S936" s="536"/>
      <c r="U936" s="507"/>
    </row>
    <row r="937" spans="19:21" ht="15.75" customHeight="1">
      <c r="S937" s="536"/>
      <c r="U937" s="507"/>
    </row>
    <row r="938" spans="19:21" ht="15.75" customHeight="1">
      <c r="S938" s="536"/>
      <c r="U938" s="507"/>
    </row>
    <row r="939" spans="19:21" ht="15.75" customHeight="1">
      <c r="S939" s="536"/>
      <c r="U939" s="507"/>
    </row>
    <row r="940" spans="19:21" ht="15.75" customHeight="1">
      <c r="S940" s="536"/>
      <c r="U940" s="507"/>
    </row>
    <row r="941" spans="19:21" ht="15.75" customHeight="1">
      <c r="S941" s="536"/>
      <c r="U941" s="507"/>
    </row>
    <row r="942" spans="19:21" ht="15.75" customHeight="1">
      <c r="S942" s="536"/>
      <c r="U942" s="507"/>
    </row>
    <row r="943" spans="19:21" ht="15.75" customHeight="1">
      <c r="S943" s="536"/>
      <c r="U943" s="507"/>
    </row>
    <row r="944" spans="19:21" ht="15.75" customHeight="1">
      <c r="S944" s="536"/>
      <c r="U944" s="507"/>
    </row>
    <row r="945" spans="19:21" ht="15.75" customHeight="1">
      <c r="S945" s="536"/>
      <c r="U945" s="507"/>
    </row>
    <row r="946" spans="19:21" ht="15.75" customHeight="1">
      <c r="S946" s="536"/>
      <c r="U946" s="507"/>
    </row>
    <row r="947" spans="19:21" ht="15.75" customHeight="1">
      <c r="S947" s="536"/>
      <c r="U947" s="507"/>
    </row>
    <row r="948" spans="19:21" ht="15.75" customHeight="1">
      <c r="S948" s="536"/>
      <c r="U948" s="507"/>
    </row>
    <row r="949" spans="19:21" ht="15.75" customHeight="1">
      <c r="S949" s="536"/>
      <c r="U949" s="507"/>
    </row>
    <row r="950" spans="19:21" ht="15.75" customHeight="1">
      <c r="S950" s="536"/>
      <c r="U950" s="507"/>
    </row>
    <row r="951" spans="19:21" ht="15.75" customHeight="1">
      <c r="S951" s="536"/>
      <c r="U951" s="507"/>
    </row>
    <row r="952" spans="19:21" ht="15.75" customHeight="1">
      <c r="S952" s="536"/>
      <c r="U952" s="507"/>
    </row>
    <row r="953" spans="19:21" ht="15.75" customHeight="1">
      <c r="S953" s="536"/>
      <c r="U953" s="507"/>
    </row>
    <row r="954" spans="19:21" ht="15.75" customHeight="1">
      <c r="S954" s="536"/>
      <c r="U954" s="507"/>
    </row>
    <row r="955" spans="19:21" ht="15.75" customHeight="1">
      <c r="S955" s="536"/>
      <c r="U955" s="507"/>
    </row>
    <row r="956" spans="19:21" ht="15.75" customHeight="1">
      <c r="S956" s="536"/>
      <c r="U956" s="507"/>
    </row>
    <row r="957" spans="19:21" ht="15.75" customHeight="1">
      <c r="S957" s="536"/>
      <c r="U957" s="507"/>
    </row>
    <row r="958" spans="19:21" ht="15.75" customHeight="1">
      <c r="S958" s="536"/>
      <c r="U958" s="507"/>
    </row>
    <row r="959" spans="19:21" ht="15.75" customHeight="1">
      <c r="S959" s="536"/>
      <c r="U959" s="507"/>
    </row>
    <row r="960" spans="19:21" ht="15.75" customHeight="1">
      <c r="S960" s="536"/>
      <c r="U960" s="507"/>
    </row>
    <row r="961" spans="19:21" ht="15.75" customHeight="1">
      <c r="S961" s="536"/>
      <c r="U961" s="507"/>
    </row>
    <row r="962" spans="19:21" ht="15.75" customHeight="1">
      <c r="S962" s="536"/>
      <c r="U962" s="507"/>
    </row>
    <row r="963" spans="19:21" ht="15.75" customHeight="1">
      <c r="S963" s="536"/>
      <c r="U963" s="507"/>
    </row>
    <row r="964" spans="19:21" ht="15.75" customHeight="1">
      <c r="S964" s="536"/>
      <c r="U964" s="507"/>
    </row>
    <row r="965" spans="19:21" ht="15.75" customHeight="1">
      <c r="S965" s="536"/>
      <c r="U965" s="507"/>
    </row>
    <row r="966" spans="19:21" ht="15.75" customHeight="1">
      <c r="S966" s="536"/>
      <c r="U966" s="507"/>
    </row>
    <row r="967" spans="19:21" ht="15.75" customHeight="1">
      <c r="S967" s="536"/>
      <c r="U967" s="507"/>
    </row>
    <row r="968" spans="19:21" ht="15.75" customHeight="1">
      <c r="S968" s="536"/>
      <c r="U968" s="507"/>
    </row>
    <row r="969" spans="19:21" ht="15.75" customHeight="1">
      <c r="S969" s="536"/>
      <c r="U969" s="507"/>
    </row>
    <row r="970" spans="19:21" ht="15.75" customHeight="1">
      <c r="S970" s="536"/>
      <c r="U970" s="507"/>
    </row>
    <row r="971" spans="19:21" ht="15.75" customHeight="1">
      <c r="S971" s="536"/>
      <c r="U971" s="507"/>
    </row>
    <row r="972" spans="19:21" ht="15.75" customHeight="1">
      <c r="S972" s="536"/>
      <c r="U972" s="507"/>
    </row>
    <row r="973" spans="19:21" ht="15.75" customHeight="1">
      <c r="S973" s="536"/>
      <c r="U973" s="507"/>
    </row>
    <row r="974" spans="19:21" ht="15.75" customHeight="1">
      <c r="S974" s="536"/>
      <c r="U974" s="507"/>
    </row>
    <row r="975" spans="19:21" ht="15.75" customHeight="1">
      <c r="S975" s="536"/>
      <c r="U975" s="507"/>
    </row>
    <row r="976" spans="19:21" ht="15.75" customHeight="1">
      <c r="S976" s="536"/>
      <c r="U976" s="507"/>
    </row>
    <row r="977" spans="19:21" ht="15.75" customHeight="1">
      <c r="S977" s="536"/>
      <c r="U977" s="507"/>
    </row>
    <row r="978" spans="19:21" ht="15.75" customHeight="1">
      <c r="S978" s="536"/>
      <c r="U978" s="507"/>
    </row>
    <row r="979" spans="19:21" ht="15.75" customHeight="1">
      <c r="S979" s="536"/>
      <c r="U979" s="507"/>
    </row>
    <row r="980" spans="19:21" ht="15.75" customHeight="1">
      <c r="S980" s="536"/>
      <c r="U980" s="507"/>
    </row>
    <row r="981" spans="19:21" ht="15.75" customHeight="1">
      <c r="S981" s="536"/>
      <c r="U981" s="507"/>
    </row>
    <row r="982" spans="19:21" ht="15.75" customHeight="1">
      <c r="S982" s="536"/>
      <c r="U982" s="507"/>
    </row>
    <row r="983" spans="19:21" ht="15.75" customHeight="1">
      <c r="S983" s="536"/>
      <c r="U983" s="507"/>
    </row>
    <row r="984" spans="19:21" ht="15.75" customHeight="1">
      <c r="S984" s="536"/>
      <c r="U984" s="507"/>
    </row>
    <row r="985" spans="19:21" ht="15.75" customHeight="1">
      <c r="S985" s="536"/>
      <c r="U985" s="507"/>
    </row>
    <row r="986" spans="19:21" ht="15.75" customHeight="1">
      <c r="S986" s="536"/>
      <c r="U986" s="507"/>
    </row>
    <row r="987" spans="19:21" ht="15.75" customHeight="1">
      <c r="S987" s="536"/>
      <c r="U987" s="507"/>
    </row>
    <row r="988" spans="19:21" ht="15.75" customHeight="1">
      <c r="S988" s="536"/>
      <c r="U988" s="507"/>
    </row>
    <row r="989" spans="19:21" ht="15.75" customHeight="1">
      <c r="S989" s="536"/>
      <c r="U989" s="507"/>
    </row>
    <row r="990" spans="19:21" ht="15.75" customHeight="1">
      <c r="S990" s="536"/>
      <c r="U990" s="507"/>
    </row>
    <row r="991" spans="19:21" ht="15.75" customHeight="1">
      <c r="S991" s="536"/>
      <c r="U991" s="507"/>
    </row>
    <row r="992" spans="19:21" ht="15.75" customHeight="1">
      <c r="S992" s="536"/>
      <c r="U992" s="507"/>
    </row>
    <row r="993" spans="19:21" ht="15.75" customHeight="1">
      <c r="S993" s="536"/>
      <c r="U993" s="507"/>
    </row>
    <row r="994" spans="19:21" ht="15.75" customHeight="1">
      <c r="S994" s="536"/>
      <c r="U994" s="507"/>
    </row>
    <row r="995" spans="19:21" ht="15.75" customHeight="1">
      <c r="S995" s="536"/>
      <c r="U995" s="507"/>
    </row>
    <row r="996" spans="19:21" ht="15.75" customHeight="1">
      <c r="S996" s="536"/>
      <c r="U996" s="507"/>
    </row>
    <row r="997" spans="19:21" ht="15.75" customHeight="1">
      <c r="S997" s="536"/>
      <c r="U997" s="507"/>
    </row>
    <row r="998" spans="19:21" ht="15.75" customHeight="1">
      <c r="S998" s="536"/>
      <c r="U998" s="507"/>
    </row>
    <row r="999" spans="19:21" ht="15.75" customHeight="1">
      <c r="S999" s="536"/>
      <c r="U999" s="507"/>
    </row>
    <row r="1000" spans="19:21" ht="15.75" customHeight="1">
      <c r="S1000" s="536"/>
      <c r="U1000" s="507"/>
    </row>
  </sheetData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Apr - Jun 2022</vt:lpstr>
      <vt:lpstr>July - Sept 2022</vt:lpstr>
      <vt:lpstr>Oct - Dec 2022</vt:lpstr>
      <vt:lpstr>Jan - March 2023</vt:lpstr>
      <vt:lpstr>Year end bank rec</vt:lpstr>
      <vt:lpstr>Precept Form</vt:lpstr>
      <vt:lpstr>Full Year Forecast budget 22-23</vt:lpstr>
      <vt:lpstr>Full Year Budget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Jayne Kennedy</cp:lastModifiedBy>
  <dcterms:created xsi:type="dcterms:W3CDTF">2017-04-11T17:52:28Z</dcterms:created>
  <dcterms:modified xsi:type="dcterms:W3CDTF">2023-06-14T12:42:14Z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