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7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57e5af84af92a2/Horton Parish Council/Audit 2023-2024/"/>
    </mc:Choice>
  </mc:AlternateContent>
  <xr:revisionPtr revIDLastSave="0" documentId="8_{9B56EBAF-7DB3-466B-9542-19220EE92023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Apr - Jun 2023" sheetId="1" r:id="rId1"/>
    <sheet name="July - Sept 2023" sheetId="2" r:id="rId2"/>
    <sheet name="Oct - Dec 2023" sheetId="3" r:id="rId3"/>
    <sheet name="Jan - March 2024" sheetId="4" r:id="rId4"/>
    <sheet name="Year end bank rec" sheetId="5" r:id="rId5"/>
    <sheet name="Precept Form" sheetId="7" state="hidden" r:id="rId6"/>
    <sheet name="Full Year Forecast budget 22-23" sheetId="9" state="hidden" r:id="rId7"/>
    <sheet name="Year End Budget Report" sheetId="17" r:id="rId8"/>
  </sheets>
  <definedNames>
    <definedName name="_xlnm.Print_Area" localSheetId="0">'Apr - Jun 2023'!$A$1:$AF$59</definedName>
    <definedName name="_xlnm.Print_Area" localSheetId="3">'Jan - March 2024'!$A$6:$F$20</definedName>
    <definedName name="_xlnm.Print_Area" localSheetId="1">'July - Sept 2023'!$A$1:$AI$49</definedName>
    <definedName name="_xlnm.Print_Area" localSheetId="2">'Oct - Dec 2023'!$A$1:$AE$56</definedName>
    <definedName name="_xlnm.Print_Area" localSheetId="5">'Precept Form'!$C$13:$Q$40</definedName>
    <definedName name="_xlnm.Print_Area" localSheetId="4">'Year end bank rec'!$A$1:$G$25</definedName>
    <definedName name="_xlnm.Print_Area" localSheetId="7">'Year End Budget Report'!$B$2:$G$109</definedName>
    <definedName name="_xlnm.Print_Titles" localSheetId="7">'Year End Budget Report'!$2:$2</definedName>
  </definedNames>
  <calcPr calcId="181029"/>
</workbook>
</file>

<file path=xl/calcChain.xml><?xml version="1.0" encoding="utf-8"?>
<calcChain xmlns="http://schemas.openxmlformats.org/spreadsheetml/2006/main">
  <c r="G24" i="5" l="1"/>
  <c r="H47" i="1"/>
  <c r="I47" i="1"/>
  <c r="J47" i="1"/>
  <c r="K47" i="1"/>
  <c r="G47" i="1"/>
  <c r="H45" i="1"/>
  <c r="D107" i="17"/>
  <c r="F85" i="17"/>
  <c r="F81" i="17"/>
  <c r="F79" i="17"/>
  <c r="F74" i="17"/>
  <c r="F72" i="17"/>
  <c r="F71" i="17"/>
  <c r="F70" i="17"/>
  <c r="F64" i="17"/>
  <c r="F59" i="17"/>
  <c r="F55" i="17"/>
  <c r="F29" i="17"/>
  <c r="F27" i="17"/>
  <c r="F24" i="17"/>
  <c r="F22" i="17"/>
  <c r="F8" i="17"/>
  <c r="D82" i="17"/>
  <c r="D79" i="17"/>
  <c r="D80" i="17"/>
  <c r="F80" i="17" s="1"/>
  <c r="D26" i="17"/>
  <c r="F26" i="17" s="1"/>
  <c r="D21" i="17"/>
  <c r="F21" i="17" s="1"/>
  <c r="D28" i="17"/>
  <c r="F28" i="17" s="1"/>
  <c r="D43" i="17" l="1"/>
  <c r="F43" i="17" s="1"/>
  <c r="F39" i="17"/>
  <c r="D44" i="17"/>
  <c r="F44" i="17" s="1"/>
  <c r="D45" i="17"/>
  <c r="F45" i="17" s="1"/>
  <c r="D25" i="17" l="1"/>
  <c r="F25" i="17" s="1"/>
  <c r="D15" i="17"/>
  <c r="F15" i="17" s="1"/>
  <c r="D17" i="17"/>
  <c r="F17" i="17" s="1"/>
  <c r="D16" i="17"/>
  <c r="F16" i="17" s="1"/>
  <c r="G22" i="5" l="1"/>
  <c r="L38" i="4"/>
  <c r="M11" i="4" l="1"/>
  <c r="O15" i="4"/>
  <c r="AF17" i="3"/>
  <c r="C108" i="17" l="1"/>
  <c r="O37" i="2"/>
  <c r="C47" i="17"/>
  <c r="D46" i="17"/>
  <c r="F46" i="17" s="1"/>
  <c r="O36" i="3"/>
  <c r="O45" i="3" s="1"/>
  <c r="F35" i="17"/>
  <c r="AF28" i="3" l="1"/>
  <c r="AF33" i="3"/>
  <c r="D73" i="17"/>
  <c r="F73" i="17" s="1"/>
  <c r="D69" i="17"/>
  <c r="F69" i="17" s="1"/>
  <c r="D63" i="17"/>
  <c r="F63" i="17" s="1"/>
  <c r="D56" i="17"/>
  <c r="F56" i="17" s="1"/>
  <c r="AF13" i="1"/>
  <c r="N29" i="2"/>
  <c r="AF29" i="2"/>
  <c r="D23" i="17"/>
  <c r="F23" i="17" s="1"/>
  <c r="L53" i="3" l="1"/>
  <c r="D6" i="17"/>
  <c r="F6" i="17" s="1"/>
  <c r="C90" i="17"/>
  <c r="C86" i="17"/>
  <c r="E85" i="17"/>
  <c r="C82" i="17"/>
  <c r="F82" i="17" s="1"/>
  <c r="E80" i="17"/>
  <c r="E79" i="17"/>
  <c r="C75" i="17"/>
  <c r="E73" i="17"/>
  <c r="E72" i="17"/>
  <c r="E71" i="17"/>
  <c r="E70" i="17"/>
  <c r="E69" i="17"/>
  <c r="C66" i="17"/>
  <c r="D65" i="17"/>
  <c r="F65" i="17" s="1"/>
  <c r="E64" i="17"/>
  <c r="E63" i="17"/>
  <c r="C60" i="17"/>
  <c r="E59" i="17" s="1"/>
  <c r="D57" i="17"/>
  <c r="F57" i="17" s="1"/>
  <c r="E56" i="17"/>
  <c r="E55" i="17"/>
  <c r="D54" i="17"/>
  <c r="F54" i="17" s="1"/>
  <c r="D53" i="17"/>
  <c r="F53" i="17" s="1"/>
  <c r="E45" i="17"/>
  <c r="E44" i="17"/>
  <c r="E43" i="17"/>
  <c r="E39" i="17"/>
  <c r="C37" i="17"/>
  <c r="F37" i="17" s="1"/>
  <c r="E35" i="17"/>
  <c r="F34" i="17"/>
  <c r="F33" i="17"/>
  <c r="D30" i="17"/>
  <c r="C30" i="17"/>
  <c r="F30" i="17" s="1"/>
  <c r="E29" i="17"/>
  <c r="E28" i="17"/>
  <c r="E26" i="17"/>
  <c r="E25" i="17"/>
  <c r="E24" i="17"/>
  <c r="E23" i="17"/>
  <c r="E22" i="17"/>
  <c r="E21" i="17"/>
  <c r="C18" i="17"/>
  <c r="E17" i="17"/>
  <c r="E16" i="17"/>
  <c r="C12" i="17"/>
  <c r="D11" i="17"/>
  <c r="F11" i="17" s="1"/>
  <c r="D10" i="17"/>
  <c r="F10" i="17" s="1"/>
  <c r="D7" i="17"/>
  <c r="AF24" i="3"/>
  <c r="AF25" i="3"/>
  <c r="Y10" i="3"/>
  <c r="L45" i="3"/>
  <c r="K45" i="3"/>
  <c r="J45" i="3"/>
  <c r="I45" i="3"/>
  <c r="H45" i="3"/>
  <c r="G45" i="3"/>
  <c r="E38" i="17" l="1"/>
  <c r="F38" i="17"/>
  <c r="C100" i="17"/>
  <c r="E36" i="17"/>
  <c r="F36" i="17"/>
  <c r="E7" i="17"/>
  <c r="F7" i="17"/>
  <c r="E34" i="17"/>
  <c r="E33" i="17"/>
  <c r="C40" i="17"/>
  <c r="E6" i="17"/>
  <c r="E37" i="17"/>
  <c r="E30" i="17"/>
  <c r="D104" i="17"/>
  <c r="E74" i="17"/>
  <c r="E53" i="17"/>
  <c r="D18" i="17"/>
  <c r="F18" i="17" s="1"/>
  <c r="E15" i="17"/>
  <c r="E54" i="17"/>
  <c r="E65" i="17"/>
  <c r="C94" i="17"/>
  <c r="E57" i="17"/>
  <c r="AF6" i="2"/>
  <c r="AF33" i="2"/>
  <c r="E104" i="17" l="1"/>
  <c r="F104" i="17"/>
  <c r="D103" i="17"/>
  <c r="F103" i="17" s="1"/>
  <c r="E18" i="17"/>
  <c r="C96" i="17"/>
  <c r="E103" i="17" l="1"/>
  <c r="AF31" i="2" l="1"/>
  <c r="AF30" i="2"/>
  <c r="AF28" i="2"/>
  <c r="AF27" i="2"/>
  <c r="AF26" i="2"/>
  <c r="AF25" i="2"/>
  <c r="AF6" i="1"/>
  <c r="AF7" i="1"/>
  <c r="AF8" i="1"/>
  <c r="G37" i="2"/>
  <c r="K45" i="1"/>
  <c r="I45" i="1"/>
  <c r="G45" i="1"/>
  <c r="G5" i="2" s="1"/>
  <c r="G36" i="2" s="1"/>
  <c r="T30" i="1"/>
  <c r="E24" i="1"/>
  <c r="N16" i="1"/>
  <c r="F58" i="17" l="1"/>
  <c r="E58" i="17" l="1"/>
  <c r="AH36" i="2" l="1"/>
  <c r="AH46" i="1"/>
  <c r="AH47" i="1" s="1"/>
  <c r="AH45" i="1"/>
  <c r="AH30" i="4"/>
  <c r="AH45" i="3" l="1"/>
  <c r="AH5" i="2"/>
  <c r="AH37" i="2"/>
  <c r="D12" i="9"/>
  <c r="D4" i="9"/>
  <c r="G14" i="5"/>
  <c r="AF26" i="4"/>
  <c r="AF19" i="4"/>
  <c r="AF20" i="4"/>
  <c r="AF21" i="4"/>
  <c r="AF22" i="4"/>
  <c r="AF23" i="4"/>
  <c r="AF24" i="4"/>
  <c r="AF25" i="4"/>
  <c r="AF18" i="4"/>
  <c r="AH38" i="2" l="1"/>
  <c r="AH5" i="3" s="1"/>
  <c r="AH46" i="3" s="1"/>
  <c r="AH5" i="4" s="1"/>
  <c r="AF18" i="3"/>
  <c r="AF30" i="3"/>
  <c r="AF34" i="2"/>
  <c r="AH44" i="3" l="1"/>
  <c r="AH31" i="4"/>
  <c r="AH29" i="4"/>
  <c r="AF27" i="3"/>
  <c r="AF26" i="3"/>
  <c r="AF23" i="3"/>
  <c r="AF22" i="3"/>
  <c r="AF21" i="3"/>
  <c r="AF20" i="3"/>
  <c r="AF19" i="3"/>
  <c r="AF9" i="3"/>
  <c r="AF10" i="3"/>
  <c r="AF11" i="3"/>
  <c r="AF15" i="3"/>
  <c r="AF14" i="3"/>
  <c r="AF13" i="3"/>
  <c r="AF12" i="3"/>
  <c r="AF16" i="3"/>
  <c r="AF18" i="2"/>
  <c r="AF19" i="2"/>
  <c r="AF20" i="2"/>
  <c r="AF21" i="2"/>
  <c r="AF22" i="2"/>
  <c r="AF23" i="2"/>
  <c r="AF24" i="2"/>
  <c r="AF32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C36" i="2"/>
  <c r="AC38" i="2" l="1"/>
  <c r="AF19" i="1"/>
  <c r="AF33" i="1"/>
  <c r="AC5" i="3" l="1"/>
  <c r="AC5" i="2"/>
  <c r="AF20" i="1"/>
  <c r="AF27" i="1"/>
  <c r="T45" i="3"/>
  <c r="U45" i="3"/>
  <c r="S45" i="1"/>
  <c r="S47" i="1" s="1"/>
  <c r="S36" i="2" s="1"/>
  <c r="S38" i="2" s="1"/>
  <c r="T45" i="1"/>
  <c r="T47" i="1" s="1"/>
  <c r="S46" i="1"/>
  <c r="T46" i="1"/>
  <c r="T30" i="4"/>
  <c r="U30" i="4"/>
  <c r="S5" i="2" l="1"/>
  <c r="T5" i="2"/>
  <c r="T36" i="2"/>
  <c r="T38" i="2" s="1"/>
  <c r="AF35" i="2" l="1"/>
  <c r="AF17" i="2"/>
  <c r="AF16" i="2"/>
  <c r="AF15" i="2"/>
  <c r="AF14" i="2"/>
  <c r="AF13" i="2"/>
  <c r="AF12" i="2"/>
  <c r="AF11" i="2"/>
  <c r="AF10" i="2"/>
  <c r="AF9" i="2"/>
  <c r="AF8" i="2"/>
  <c r="AF7" i="2"/>
  <c r="AF44" i="1"/>
  <c r="AF43" i="1"/>
  <c r="AF42" i="1"/>
  <c r="AF41" i="1"/>
  <c r="AF40" i="1"/>
  <c r="AF39" i="1"/>
  <c r="AF38" i="1"/>
  <c r="AF37" i="1"/>
  <c r="AF36" i="1"/>
  <c r="AF35" i="1"/>
  <c r="AF34" i="1"/>
  <c r="AF32" i="1"/>
  <c r="AF31" i="1"/>
  <c r="AF30" i="1"/>
  <c r="AF29" i="1"/>
  <c r="AF28" i="1"/>
  <c r="AF26" i="1"/>
  <c r="AF25" i="1"/>
  <c r="AF24" i="1"/>
  <c r="AF23" i="1"/>
  <c r="AF22" i="1"/>
  <c r="AF21" i="1"/>
  <c r="AF18" i="1"/>
  <c r="AF17" i="1"/>
  <c r="AF16" i="1"/>
  <c r="AF15" i="1"/>
  <c r="AF14" i="1"/>
  <c r="AF12" i="1"/>
  <c r="AF11" i="1"/>
  <c r="AF10" i="1"/>
  <c r="AF9" i="1"/>
  <c r="K46" i="1"/>
  <c r="J46" i="1"/>
  <c r="I46" i="1"/>
  <c r="H46" i="1"/>
  <c r="P46" i="1"/>
  <c r="O46" i="1"/>
  <c r="N46" i="1"/>
  <c r="M46" i="1"/>
  <c r="AD46" i="1"/>
  <c r="AC46" i="1"/>
  <c r="AB46" i="1"/>
  <c r="AA46" i="1"/>
  <c r="Z46" i="1"/>
  <c r="Y46" i="1"/>
  <c r="X46" i="1"/>
  <c r="W46" i="1"/>
  <c r="V46" i="1"/>
  <c r="U46" i="1"/>
  <c r="R46" i="1"/>
  <c r="Q46" i="1"/>
  <c r="Q45" i="1"/>
  <c r="Q47" i="1" s="1"/>
  <c r="G46" i="1" l="1"/>
  <c r="Q5" i="2"/>
  <c r="Q36" i="2"/>
  <c r="Q38" i="2" s="1"/>
  <c r="AF17" i="4"/>
  <c r="AF8" i="4"/>
  <c r="AF7" i="4"/>
  <c r="AF6" i="4"/>
  <c r="AF9" i="4"/>
  <c r="AF10" i="4"/>
  <c r="AF11" i="4"/>
  <c r="AF12" i="4"/>
  <c r="AF13" i="4"/>
  <c r="AF14" i="4"/>
  <c r="AF15" i="4"/>
  <c r="AF16" i="4"/>
  <c r="AF27" i="4"/>
  <c r="AF28" i="4"/>
  <c r="Q30" i="4" l="1"/>
  <c r="G30" i="4"/>
  <c r="D25" i="9" l="1"/>
  <c r="D14" i="9"/>
  <c r="D8" i="9" l="1"/>
  <c r="E8" i="9" s="1"/>
  <c r="C6" i="9"/>
  <c r="D6" i="9" s="1"/>
  <c r="E6" i="9" s="1"/>
  <c r="E14" i="9"/>
  <c r="E13" i="9"/>
  <c r="E25" i="9"/>
  <c r="E31" i="9"/>
  <c r="C28" i="9"/>
  <c r="D21" i="9"/>
  <c r="E21" i="9" s="1"/>
  <c r="D20" i="9"/>
  <c r="E20" i="9" s="1"/>
  <c r="D19" i="9"/>
  <c r="E19" i="9" s="1"/>
  <c r="D18" i="9"/>
  <c r="D17" i="9"/>
  <c r="E17" i="9" s="1"/>
  <c r="D16" i="9"/>
  <c r="E16" i="9" s="1"/>
  <c r="D15" i="9"/>
  <c r="E15" i="9" s="1"/>
  <c r="E18" i="9"/>
  <c r="D22" i="9"/>
  <c r="E22" i="9" s="1"/>
  <c r="D23" i="9"/>
  <c r="E23" i="9" s="1"/>
  <c r="D24" i="9"/>
  <c r="E24" i="9" s="1"/>
  <c r="D26" i="9"/>
  <c r="E26" i="9" s="1"/>
  <c r="D5" i="9"/>
  <c r="E5" i="9" s="1"/>
  <c r="AF7" i="3"/>
  <c r="AF8" i="3"/>
  <c r="AF29" i="3"/>
  <c r="AF31" i="3"/>
  <c r="AF34" i="3"/>
  <c r="AF35" i="3"/>
  <c r="AF36" i="3"/>
  <c r="AF37" i="3"/>
  <c r="AF38" i="3"/>
  <c r="AF39" i="3"/>
  <c r="AF40" i="3"/>
  <c r="AF41" i="3"/>
  <c r="AF42" i="3"/>
  <c r="AF43" i="3"/>
  <c r="AF6" i="3"/>
  <c r="AD45" i="3"/>
  <c r="D9" i="9" s="1"/>
  <c r="E9" i="9" s="1"/>
  <c r="AC45" i="3"/>
  <c r="AC46" i="3" s="1"/>
  <c r="AC5" i="4" s="1"/>
  <c r="AB45" i="3"/>
  <c r="AA45" i="3"/>
  <c r="Z45" i="3"/>
  <c r="Y45" i="3"/>
  <c r="X45" i="3"/>
  <c r="W45" i="3"/>
  <c r="V45" i="3"/>
  <c r="S45" i="3"/>
  <c r="R45" i="3"/>
  <c r="Q45" i="3"/>
  <c r="P45" i="3"/>
  <c r="N45" i="3"/>
  <c r="AC44" i="3"/>
  <c r="D27" i="9" l="1"/>
  <c r="E27" i="9"/>
  <c r="AC29" i="4"/>
  <c r="AC31" i="4"/>
  <c r="AC47" i="3"/>
  <c r="E4" i="9"/>
  <c r="D28" i="9"/>
  <c r="E12" i="9"/>
  <c r="AC32" i="4" l="1"/>
  <c r="M45" i="3"/>
  <c r="AF32" i="3"/>
  <c r="E28" i="9"/>
  <c r="AF45" i="3" l="1"/>
  <c r="Q5" i="3"/>
  <c r="Q46" i="3" l="1"/>
  <c r="Q44" i="3"/>
  <c r="Q5" i="4" l="1"/>
  <c r="Q29" i="4" s="1"/>
  <c r="Q47" i="3"/>
  <c r="G51" i="1"/>
  <c r="Q31" i="4" l="1"/>
  <c r="Q32" i="4"/>
  <c r="D49" i="17" l="1"/>
  <c r="M35" i="7"/>
  <c r="M34" i="7"/>
  <c r="M33" i="7"/>
  <c r="M32" i="7"/>
  <c r="M31" i="7"/>
  <c r="M30" i="7"/>
  <c r="M29" i="7"/>
  <c r="M28" i="7"/>
  <c r="Q22" i="7"/>
  <c r="O28" i="7" s="1"/>
  <c r="O29" i="7" s="1"/>
  <c r="O30" i="7" s="1"/>
  <c r="O31" i="7" s="1"/>
  <c r="O32" i="7" s="1"/>
  <c r="E49" i="17" l="1"/>
  <c r="F49" i="17"/>
  <c r="Q28" i="7"/>
  <c r="Q29" i="7"/>
  <c r="Q30" i="7"/>
  <c r="Q32" i="7"/>
  <c r="O33" i="7"/>
  <c r="O34" i="7" s="1"/>
  <c r="O35" i="7" s="1"/>
  <c r="Q35" i="7" s="1"/>
  <c r="Q31" i="7"/>
  <c r="Q34" i="7" l="1"/>
  <c r="Q33" i="7"/>
  <c r="I51" i="7" l="1"/>
  <c r="I47" i="7"/>
  <c r="C43" i="7"/>
  <c r="C59" i="7" s="1"/>
  <c r="E35" i="7"/>
  <c r="E34" i="7"/>
  <c r="E33" i="7"/>
  <c r="E32" i="7"/>
  <c r="E31" i="7"/>
  <c r="E30" i="7"/>
  <c r="E29" i="7"/>
  <c r="E28" i="7"/>
  <c r="I22" i="7"/>
  <c r="G28" i="7" s="1"/>
  <c r="I53" i="7" l="1"/>
  <c r="G29" i="7"/>
  <c r="G30" i="7" s="1"/>
  <c r="G31" i="7" s="1"/>
  <c r="G32" i="7" s="1"/>
  <c r="G33" i="7" s="1"/>
  <c r="G34" i="7" s="1"/>
  <c r="G35" i="7" s="1"/>
  <c r="I35" i="7" s="1"/>
  <c r="I28" i="7"/>
  <c r="I29" i="7" l="1"/>
  <c r="I33" i="7"/>
  <c r="I31" i="7"/>
  <c r="I32" i="7"/>
  <c r="I30" i="7"/>
  <c r="I63" i="7"/>
  <c r="I64" i="7" s="1"/>
  <c r="I34" i="7"/>
  <c r="I65" i="7" l="1"/>
  <c r="M37" i="2" l="1"/>
  <c r="N37" i="2"/>
  <c r="H8" i="7" l="1"/>
  <c r="O5" i="7"/>
  <c r="M5" i="7"/>
  <c r="L5" i="7"/>
  <c r="I5" i="7"/>
  <c r="F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4" i="7"/>
  <c r="R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P5" i="7"/>
  <c r="R4" i="7"/>
  <c r="G8" i="5"/>
  <c r="G10" i="5" s="1"/>
  <c r="L37" i="4"/>
  <c r="L39" i="4" s="1"/>
  <c r="AD30" i="4"/>
  <c r="AB30" i="4"/>
  <c r="AA30" i="4"/>
  <c r="Z30" i="4"/>
  <c r="Y30" i="4"/>
  <c r="X30" i="4"/>
  <c r="W30" i="4"/>
  <c r="V30" i="4"/>
  <c r="S30" i="4"/>
  <c r="R30" i="4"/>
  <c r="P30" i="4"/>
  <c r="O30" i="4"/>
  <c r="N30" i="4"/>
  <c r="M30" i="4"/>
  <c r="L30" i="4"/>
  <c r="K30" i="4"/>
  <c r="J30" i="4"/>
  <c r="I30" i="4"/>
  <c r="H30" i="4"/>
  <c r="L52" i="3"/>
  <c r="C7" i="9"/>
  <c r="D7" i="9" s="1"/>
  <c r="L44" i="2"/>
  <c r="L37" i="2"/>
  <c r="K37" i="2"/>
  <c r="J37" i="2"/>
  <c r="I37" i="2"/>
  <c r="H37" i="2"/>
  <c r="L53" i="1"/>
  <c r="AD45" i="1"/>
  <c r="AD47" i="1" s="1"/>
  <c r="AB45" i="1"/>
  <c r="AB47" i="1" s="1"/>
  <c r="AA45" i="1"/>
  <c r="AA47" i="1" s="1"/>
  <c r="Z45" i="1"/>
  <c r="Z47" i="1" s="1"/>
  <c r="Y45" i="1"/>
  <c r="Y47" i="1" s="1"/>
  <c r="X45" i="1"/>
  <c r="X47" i="1" s="1"/>
  <c r="W45" i="1"/>
  <c r="W47" i="1" s="1"/>
  <c r="W36" i="2" s="1"/>
  <c r="W38" i="2" s="1"/>
  <c r="V45" i="1"/>
  <c r="V47" i="1" s="1"/>
  <c r="V36" i="2" s="1"/>
  <c r="V38" i="2" s="1"/>
  <c r="U45" i="1"/>
  <c r="U47" i="1" s="1"/>
  <c r="R45" i="1"/>
  <c r="R47" i="1" s="1"/>
  <c r="R36" i="2" s="1"/>
  <c r="R38" i="2" s="1"/>
  <c r="P45" i="1"/>
  <c r="P47" i="1" s="1"/>
  <c r="P36" i="2" s="1"/>
  <c r="P38" i="2" s="1"/>
  <c r="O45" i="1"/>
  <c r="O47" i="1" s="1"/>
  <c r="N45" i="1"/>
  <c r="N47" i="1" s="1"/>
  <c r="N36" i="2" s="1"/>
  <c r="N38" i="2" s="1"/>
  <c r="M45" i="1"/>
  <c r="L45" i="1"/>
  <c r="J45" i="1"/>
  <c r="O36" i="2" l="1"/>
  <c r="O38" i="2" s="1"/>
  <c r="X5" i="2"/>
  <c r="X36" i="2"/>
  <c r="X38" i="2" s="1"/>
  <c r="Y5" i="2"/>
  <c r="Y36" i="2"/>
  <c r="Y38" i="2" s="1"/>
  <c r="Y5" i="3" s="1"/>
  <c r="Z5" i="2"/>
  <c r="Z36" i="2"/>
  <c r="Z38" i="2" s="1"/>
  <c r="AB5" i="2"/>
  <c r="AB36" i="2"/>
  <c r="AB38" i="2" s="1"/>
  <c r="U5" i="2"/>
  <c r="U36" i="2"/>
  <c r="U38" i="2" s="1"/>
  <c r="AD5" i="2"/>
  <c r="AD36" i="2"/>
  <c r="AD38" i="2" s="1"/>
  <c r="AD5" i="3" s="1"/>
  <c r="AA5" i="2"/>
  <c r="AA36" i="2"/>
  <c r="AA38" i="2" s="1"/>
  <c r="T5" i="3"/>
  <c r="T46" i="3" s="1"/>
  <c r="T5" i="4" s="1"/>
  <c r="V5" i="2"/>
  <c r="W5" i="2"/>
  <c r="W5" i="3" s="1"/>
  <c r="AF37" i="2"/>
  <c r="O5" i="2"/>
  <c r="V5" i="3"/>
  <c r="R5" i="2"/>
  <c r="R5" i="3" s="1"/>
  <c r="R46" i="3" s="1"/>
  <c r="P5" i="2"/>
  <c r="P5" i="3" s="1"/>
  <c r="P44" i="3" s="1"/>
  <c r="S5" i="3"/>
  <c r="AF45" i="1"/>
  <c r="AF30" i="4"/>
  <c r="C10" i="9"/>
  <c r="N5" i="2"/>
  <c r="M49" i="1"/>
  <c r="G55" i="1" s="1"/>
  <c r="H5" i="2"/>
  <c r="H36" i="2" s="1"/>
  <c r="H38" i="2" s="1"/>
  <c r="G53" i="1"/>
  <c r="H49" i="1"/>
  <c r="G52" i="1" s="1"/>
  <c r="M47" i="1"/>
  <c r="M36" i="2" s="1"/>
  <c r="Q5" i="7"/>
  <c r="X5" i="3"/>
  <c r="K5" i="2"/>
  <c r="K36" i="2" s="1"/>
  <c r="K38" i="2" s="1"/>
  <c r="K5" i="3" s="1"/>
  <c r="J5" i="2"/>
  <c r="J36" i="2" s="1"/>
  <c r="J38" i="2" s="1"/>
  <c r="J5" i="3" s="1"/>
  <c r="I5" i="2"/>
  <c r="I36" i="2" s="1"/>
  <c r="I38" i="2" s="1"/>
  <c r="I5" i="3" s="1"/>
  <c r="L55" i="1"/>
  <c r="L54" i="3"/>
  <c r="L47" i="1"/>
  <c r="L36" i="2" s="1"/>
  <c r="L38" i="2" s="1"/>
  <c r="G35" i="4"/>
  <c r="G50" i="3"/>
  <c r="G42" i="2"/>
  <c r="L46" i="1"/>
  <c r="AF46" i="1" s="1"/>
  <c r="L46" i="2"/>
  <c r="O5" i="3" l="1"/>
  <c r="O46" i="3" s="1"/>
  <c r="AA5" i="3"/>
  <c r="AA46" i="3" s="1"/>
  <c r="Z5" i="3"/>
  <c r="Z44" i="3" s="1"/>
  <c r="AB5" i="3"/>
  <c r="AB44" i="3" s="1"/>
  <c r="U5" i="3"/>
  <c r="U44" i="3" s="1"/>
  <c r="T44" i="3"/>
  <c r="M40" i="2"/>
  <c r="G45" i="2" s="1"/>
  <c r="G56" i="1"/>
  <c r="M38" i="2"/>
  <c r="N5" i="3"/>
  <c r="N46" i="3" s="1"/>
  <c r="N5" i="4" s="1"/>
  <c r="V44" i="3"/>
  <c r="S46" i="3"/>
  <c r="AD46" i="3"/>
  <c r="O44" i="3"/>
  <c r="O47" i="3" s="1"/>
  <c r="T29" i="4"/>
  <c r="T31" i="4"/>
  <c r="P46" i="3"/>
  <c r="S44" i="3"/>
  <c r="R44" i="3"/>
  <c r="R47" i="3" s="1"/>
  <c r="M5" i="2"/>
  <c r="AF47" i="1"/>
  <c r="I46" i="3"/>
  <c r="I44" i="3"/>
  <c r="X46" i="3"/>
  <c r="X5" i="4" s="1"/>
  <c r="X44" i="3"/>
  <c r="E7" i="9"/>
  <c r="E10" i="9" s="1"/>
  <c r="E32" i="9" s="1"/>
  <c r="E33" i="9" s="1"/>
  <c r="D10" i="9"/>
  <c r="J46" i="3"/>
  <c r="J5" i="4" s="1"/>
  <c r="J44" i="3"/>
  <c r="W46" i="3"/>
  <c r="W44" i="3"/>
  <c r="Y44" i="3"/>
  <c r="Y46" i="3"/>
  <c r="K44" i="3"/>
  <c r="K46" i="3"/>
  <c r="AD44" i="3"/>
  <c r="H40" i="2"/>
  <c r="G43" i="2" s="1"/>
  <c r="G44" i="2" s="1"/>
  <c r="G54" i="1"/>
  <c r="H5" i="7"/>
  <c r="G5" i="7"/>
  <c r="R5" i="4"/>
  <c r="O5" i="4"/>
  <c r="L5" i="2"/>
  <c r="H5" i="3"/>
  <c r="W5" i="4" l="1"/>
  <c r="W29" i="4" s="1"/>
  <c r="E82" i="17"/>
  <c r="Z46" i="3"/>
  <c r="D86" i="17" s="1"/>
  <c r="S5" i="4"/>
  <c r="S29" i="4" s="1"/>
  <c r="K5" i="4"/>
  <c r="K29" i="4" s="1"/>
  <c r="AA5" i="4"/>
  <c r="AD5" i="4"/>
  <c r="Y5" i="4"/>
  <c r="Y29" i="4" s="1"/>
  <c r="AA44" i="3"/>
  <c r="AA47" i="3" s="1"/>
  <c r="AB46" i="3"/>
  <c r="D90" i="17" s="1"/>
  <c r="U46" i="3"/>
  <c r="G57" i="1"/>
  <c r="P47" i="3"/>
  <c r="P5" i="4"/>
  <c r="P29" i="4" s="1"/>
  <c r="N44" i="3"/>
  <c r="N47" i="3" s="1"/>
  <c r="M5" i="3"/>
  <c r="M46" i="3" s="1"/>
  <c r="G46" i="2"/>
  <c r="G47" i="2" s="1"/>
  <c r="S47" i="3"/>
  <c r="V46" i="3"/>
  <c r="D75" i="17" s="1"/>
  <c r="F75" i="17" s="1"/>
  <c r="AF36" i="2"/>
  <c r="I47" i="3"/>
  <c r="I5" i="4"/>
  <c r="I31" i="4" s="1"/>
  <c r="Y47" i="3"/>
  <c r="K47" i="3"/>
  <c r="J47" i="3"/>
  <c r="W47" i="3"/>
  <c r="X47" i="3"/>
  <c r="H44" i="3"/>
  <c r="H46" i="3"/>
  <c r="N29" i="4"/>
  <c r="N31" i="4"/>
  <c r="R29" i="4"/>
  <c r="R31" i="4"/>
  <c r="J29" i="4"/>
  <c r="J31" i="4"/>
  <c r="O29" i="4"/>
  <c r="O31" i="4"/>
  <c r="X29" i="4"/>
  <c r="X31" i="4"/>
  <c r="W31" i="4"/>
  <c r="AD47" i="3"/>
  <c r="D5" i="7"/>
  <c r="E5" i="7"/>
  <c r="F90" i="17" l="1"/>
  <c r="E86" i="17"/>
  <c r="F86" i="17"/>
  <c r="Z47" i="3"/>
  <c r="D40" i="17"/>
  <c r="F40" i="17" s="1"/>
  <c r="D78" i="17"/>
  <c r="F78" i="17" s="1"/>
  <c r="D50" i="17"/>
  <c r="F50" i="17" s="1"/>
  <c r="Z5" i="4"/>
  <c r="Z29" i="4" s="1"/>
  <c r="E90" i="17"/>
  <c r="D98" i="17"/>
  <c r="F98" i="17" s="1"/>
  <c r="E75" i="17"/>
  <c r="K31" i="4"/>
  <c r="D9" i="17" s="1"/>
  <c r="F9" i="17" s="1"/>
  <c r="Y31" i="4"/>
  <c r="Y32" i="4" s="1"/>
  <c r="AB47" i="3"/>
  <c r="S31" i="4"/>
  <c r="H5" i="4"/>
  <c r="U5" i="4"/>
  <c r="U29" i="4" s="1"/>
  <c r="AB5" i="4"/>
  <c r="AB29" i="4" s="1"/>
  <c r="V5" i="4"/>
  <c r="V31" i="4" s="1"/>
  <c r="L57" i="1"/>
  <c r="M44" i="3"/>
  <c r="M47" i="3" s="1"/>
  <c r="P31" i="4"/>
  <c r="D47" i="17" s="1"/>
  <c r="F47" i="17" s="1"/>
  <c r="I29" i="4"/>
  <c r="I32" i="4" s="1"/>
  <c r="M48" i="3"/>
  <c r="V47" i="3"/>
  <c r="L5" i="3"/>
  <c r="L44" i="3" s="1"/>
  <c r="AF38" i="2"/>
  <c r="H48" i="3"/>
  <c r="G51" i="3" s="1"/>
  <c r="G52" i="3" s="1"/>
  <c r="H47" i="3"/>
  <c r="W32" i="4"/>
  <c r="J32" i="4"/>
  <c r="X32" i="4"/>
  <c r="R32" i="4"/>
  <c r="N32" i="4"/>
  <c r="O32" i="4"/>
  <c r="AA29" i="4"/>
  <c r="AA31" i="4"/>
  <c r="AD29" i="4"/>
  <c r="AD31" i="4"/>
  <c r="J5" i="7"/>
  <c r="L48" i="2"/>
  <c r="K5" i="7"/>
  <c r="N5" i="7"/>
  <c r="G38" i="2"/>
  <c r="G5" i="3" s="1"/>
  <c r="G46" i="3" s="1"/>
  <c r="G5" i="4" s="1"/>
  <c r="H7" i="7"/>
  <c r="M5" i="4"/>
  <c r="Z31" i="4" l="1"/>
  <c r="K32" i="4"/>
  <c r="D92" i="17"/>
  <c r="F92" i="17" s="1"/>
  <c r="H31" i="4"/>
  <c r="H33" i="4" s="1"/>
  <c r="D105" i="17"/>
  <c r="F105" i="17" s="1"/>
  <c r="E40" i="17"/>
  <c r="D89" i="17"/>
  <c r="F89" i="17" s="1"/>
  <c r="E47" i="17"/>
  <c r="E78" i="17"/>
  <c r="D100" i="17"/>
  <c r="F100" i="17" s="1"/>
  <c r="D60" i="17"/>
  <c r="F60" i="17" s="1"/>
  <c r="E50" i="17"/>
  <c r="H29" i="4"/>
  <c r="AB31" i="4"/>
  <c r="S32" i="4"/>
  <c r="Z32" i="4"/>
  <c r="U31" i="4"/>
  <c r="V29" i="4"/>
  <c r="V32" i="4" s="1"/>
  <c r="P32" i="4"/>
  <c r="L46" i="3"/>
  <c r="AD32" i="4"/>
  <c r="AA32" i="4"/>
  <c r="AF44" i="3"/>
  <c r="G44" i="3"/>
  <c r="M29" i="4"/>
  <c r="M31" i="4"/>
  <c r="G53" i="3"/>
  <c r="G54" i="3" s="1"/>
  <c r="L56" i="3" s="1"/>
  <c r="C5" i="7"/>
  <c r="D5" i="17" l="1"/>
  <c r="E5" i="17" s="1"/>
  <c r="H32" i="4"/>
  <c r="AB32" i="4"/>
  <c r="E105" i="17"/>
  <c r="D66" i="17"/>
  <c r="E89" i="17"/>
  <c r="E60" i="17"/>
  <c r="D106" i="17"/>
  <c r="F106" i="17" s="1"/>
  <c r="AF46" i="3"/>
  <c r="N48" i="3"/>
  <c r="L5" i="4"/>
  <c r="L47" i="3"/>
  <c r="AF47" i="3" s="1"/>
  <c r="M33" i="4"/>
  <c r="O33" i="4" s="1"/>
  <c r="M32" i="4"/>
  <c r="G47" i="3"/>
  <c r="G29" i="4"/>
  <c r="G31" i="4"/>
  <c r="G15" i="5"/>
  <c r="G16" i="5" s="1"/>
  <c r="G36" i="4"/>
  <c r="G37" i="4" s="1"/>
  <c r="R5" i="7"/>
  <c r="F66" i="17" l="1"/>
  <c r="F107" i="17"/>
  <c r="D12" i="17"/>
  <c r="F5" i="17"/>
  <c r="E106" i="17"/>
  <c r="E66" i="17"/>
  <c r="D94" i="17"/>
  <c r="F94" i="17" s="1"/>
  <c r="E107" i="17"/>
  <c r="L29" i="4"/>
  <c r="AF29" i="4" s="1"/>
  <c r="L31" i="4"/>
  <c r="G32" i="4"/>
  <c r="G38" i="4"/>
  <c r="G39" i="4" s="1"/>
  <c r="L41" i="4" s="1"/>
  <c r="G17" i="5"/>
  <c r="G18" i="5" s="1"/>
  <c r="F12" i="17" l="1"/>
  <c r="E12" i="17"/>
  <c r="D108" i="17"/>
  <c r="F108" i="17" s="1"/>
  <c r="E94" i="17"/>
  <c r="D96" i="17"/>
  <c r="F96" i="17" s="1"/>
  <c r="L32" i="4"/>
  <c r="AF31" i="4"/>
  <c r="E108" i="17" l="1"/>
</calcChain>
</file>

<file path=xl/sharedStrings.xml><?xml version="1.0" encoding="utf-8"?>
<sst xmlns="http://schemas.openxmlformats.org/spreadsheetml/2006/main" count="805" uniqueCount="422">
  <si>
    <t>Receipts</t>
  </si>
  <si>
    <t>Payments</t>
  </si>
  <si>
    <t>Date</t>
  </si>
  <si>
    <t>Invoice</t>
  </si>
  <si>
    <t>Value</t>
  </si>
  <si>
    <t>Unity A/c</t>
  </si>
  <si>
    <t>Precept</t>
  </si>
  <si>
    <t>Support grant</t>
  </si>
  <si>
    <t>Other</t>
  </si>
  <si>
    <t>VAT</t>
  </si>
  <si>
    <t>RBWM</t>
  </si>
  <si>
    <t>Greens</t>
  </si>
  <si>
    <t>Opening balances</t>
  </si>
  <si>
    <t>Totals April to June</t>
  </si>
  <si>
    <t>April to June payments</t>
  </si>
  <si>
    <t xml:space="preserve">Cash Book Balance </t>
  </si>
  <si>
    <t>c/f</t>
  </si>
  <si>
    <t>Total receipts</t>
  </si>
  <si>
    <t>Total payments</t>
  </si>
  <si>
    <t>Opening balance 1/4/19</t>
  </si>
  <si>
    <t>Plus o/s deposits</t>
  </si>
  <si>
    <t>Less uncleared items</t>
  </si>
  <si>
    <t>If not 0.00 needs investigation</t>
  </si>
  <si>
    <t>July to September payments</t>
  </si>
  <si>
    <t xml:space="preserve">Plus o/s </t>
  </si>
  <si>
    <t>Difference =</t>
  </si>
  <si>
    <t>Totals April to December</t>
  </si>
  <si>
    <t>October to December payments</t>
  </si>
  <si>
    <t>Totals April to March (12 mths)</t>
  </si>
  <si>
    <t>January to March payments</t>
  </si>
  <si>
    <t>Cash Book Balance</t>
  </si>
  <si>
    <t>=</t>
  </si>
  <si>
    <t>Plus: Receipts in year to 31.3.20</t>
  </si>
  <si>
    <t>Less: Payments in year to 31.3.20</t>
  </si>
  <si>
    <t>Combined cashbook balance 30.3.20</t>
  </si>
  <si>
    <t>Horton Parish Council</t>
  </si>
  <si>
    <t>as per bank statement</t>
  </si>
  <si>
    <t xml:space="preserve">Plus: o/s </t>
  </si>
  <si>
    <t xml:space="preserve">chq </t>
  </si>
  <si>
    <t>Cash Book</t>
  </si>
  <si>
    <t>Plus receipts in year</t>
  </si>
  <si>
    <t>Less payments in year</t>
  </si>
  <si>
    <t>printable sizes</t>
  </si>
  <si>
    <t>FORM A</t>
  </si>
  <si>
    <t>PART A</t>
  </si>
  <si>
    <t>Parish/Town:</t>
  </si>
  <si>
    <t>Horton</t>
  </si>
  <si>
    <t>FORM B</t>
  </si>
  <si>
    <t xml:space="preserve">  </t>
  </si>
  <si>
    <t>Gross Expenditure</t>
  </si>
  <si>
    <t>A</t>
  </si>
  <si>
    <t>Additions to Balances/Reserves</t>
  </si>
  <si>
    <t>Total Gross Expenditure</t>
  </si>
  <si>
    <t>B</t>
  </si>
  <si>
    <t>Tax Base (Band D Equivalents)</t>
  </si>
  <si>
    <t>Gross Income</t>
  </si>
  <si>
    <t>C</t>
  </si>
  <si>
    <t>Precept per Band D Property</t>
  </si>
  <si>
    <t>Use of Balances/Reserves</t>
  </si>
  <si>
    <t>(A Divided by B)</t>
  </si>
  <si>
    <t>PART B</t>
  </si>
  <si>
    <t>NET EXPENDITURE (The Precept)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</si>
  <si>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</si>
  <si>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</si>
  <si>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</si>
  <si>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</si>
  <si>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</si>
  <si>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</si>
  <si>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</si>
  <si>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</si>
  <si>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</si>
  <si>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</si>
  <si>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</si>
  <si>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</si>
  <si>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</si>
  <si>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</si>
  <si>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</si>
  <si>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of (address)</t>
  </si>
  <si>
    <t>H</t>
  </si>
  <si>
    <t>18/9</t>
  </si>
  <si>
    <t>Signed</t>
  </si>
  <si>
    <t>(Clerk to the Council)</t>
  </si>
  <si>
    <t>Totalling</t>
  </si>
  <si>
    <t>to meet the expenses payable by the Parish/Town Council.</t>
  </si>
  <si>
    <t xml:space="preserve">AUTHORISED at the meeting of the Parish/Town Council held on the </t>
  </si>
  <si>
    <t>Regular</t>
  </si>
  <si>
    <t>Annual</t>
  </si>
  <si>
    <t>Occasional</t>
  </si>
  <si>
    <t>CLERK</t>
  </si>
  <si>
    <t>ADMIN</t>
  </si>
  <si>
    <t>GREENS</t>
  </si>
  <si>
    <t>BANK CHARGES</t>
  </si>
  <si>
    <t>INSURANCE</t>
  </si>
  <si>
    <t>WEB</t>
  </si>
  <si>
    <t>AUDIT</t>
  </si>
  <si>
    <t>CHAMPNEY</t>
  </si>
  <si>
    <t>ST MICHAELS</t>
  </si>
  <si>
    <t>PROJECTS</t>
  </si>
  <si>
    <t>ONE OFF</t>
  </si>
  <si>
    <t>Unity Bank</t>
  </si>
  <si>
    <t>VAT reclaim</t>
  </si>
  <si>
    <t>ITEM / DESCRIPTION</t>
  </si>
  <si>
    <t>Opening balances (cashbook balance)</t>
  </si>
  <si>
    <t>Chq / online ref</t>
  </si>
  <si>
    <t>ITEM / DESCRIPTION / PAYEE</t>
  </si>
  <si>
    <t>Invoice no.</t>
  </si>
  <si>
    <t>Online ref code</t>
  </si>
  <si>
    <t>Paid</t>
  </si>
  <si>
    <t>Sec. 137</t>
  </si>
  <si>
    <t>Precept for 2021/22</t>
  </si>
  <si>
    <t>Total Gross Income</t>
  </si>
  <si>
    <t>at the beginning of April 2021 the sum of</t>
  </si>
  <si>
    <t>and at the beginning of October 2021 the sum of</t>
  </si>
  <si>
    <t>Day of</t>
  </si>
  <si>
    <t xml:space="preserve">Signed </t>
  </si>
  <si>
    <t>Designation</t>
  </si>
  <si>
    <t>The officer appointed for this purpose</t>
  </si>
  <si>
    <t>Details of Payment Instructions, only complete this section if the bank details have changed.</t>
  </si>
  <si>
    <t>Bank</t>
  </si>
  <si>
    <t>Address</t>
  </si>
  <si>
    <t>Account Name</t>
  </si>
  <si>
    <t>Account No.</t>
  </si>
  <si>
    <t>Sort Code</t>
  </si>
  <si>
    <t>Please return both forms BY EMAIL to:</t>
  </si>
  <si>
    <t>Andrew Vallance</t>
  </si>
  <si>
    <t>Head of Finance &amp; Deputy Section 151 Officer</t>
  </si>
  <si>
    <t>Andrew.Vallance@rbwm.gov.uk</t>
  </si>
  <si>
    <t>Please Copy in:      Sarah.Orme@rbwm.gov.uk</t>
  </si>
  <si>
    <t>PARISH PRECEPT FORM 2021/22 Current Spend</t>
  </si>
  <si>
    <t>PARISH PRECEPT FORM 2021/22  £4,400 from reserves</t>
  </si>
  <si>
    <t>Opening balance 1/4/21</t>
  </si>
  <si>
    <t>Agrees cashbook balance 30.9.21</t>
  </si>
  <si>
    <t>Plus: Receipts in year to 31.12.21</t>
  </si>
  <si>
    <t>Less: Payments in year to 31.12.21</t>
  </si>
  <si>
    <t>Combined cashbook balance 31.12.21</t>
  </si>
  <si>
    <t>Agrees cashbook balance 31.12.21</t>
  </si>
  <si>
    <t>Plus precept</t>
  </si>
  <si>
    <t>Less staff costs</t>
  </si>
  <si>
    <t>Total receipts exc precept</t>
  </si>
  <si>
    <t>CHECK FORMULAE IN THIS SECTION</t>
  </si>
  <si>
    <t>Credit</t>
  </si>
  <si>
    <t>NAG Admin</t>
  </si>
  <si>
    <t>Actual</t>
  </si>
  <si>
    <t>Cashflow</t>
  </si>
  <si>
    <t>Closing Balance 31st December 2021</t>
  </si>
  <si>
    <t>Closing Balance 31st March 2022</t>
  </si>
  <si>
    <t>Total Expenditure</t>
  </si>
  <si>
    <t>Total Income</t>
  </si>
  <si>
    <t>Projected</t>
  </si>
  <si>
    <t>31st March 2022</t>
  </si>
  <si>
    <t>Projected Q4</t>
  </si>
  <si>
    <t xml:space="preserve">VAT will be reclaimed in the next financial Year. </t>
  </si>
  <si>
    <t>CIL</t>
  </si>
  <si>
    <t>SLA</t>
  </si>
  <si>
    <t>Ringfenced income</t>
  </si>
  <si>
    <t>Returned VAT</t>
  </si>
  <si>
    <t>VAT Number</t>
  </si>
  <si>
    <t>J Kennedy</t>
  </si>
  <si>
    <t>Windowflowers</t>
  </si>
  <si>
    <t>Garden Designs</t>
  </si>
  <si>
    <t>Month 1</t>
  </si>
  <si>
    <t>HMRC</t>
  </si>
  <si>
    <t>GB537879289</t>
  </si>
  <si>
    <t>GB720658638</t>
  </si>
  <si>
    <t>Total</t>
  </si>
  <si>
    <t>Income</t>
  </si>
  <si>
    <t>SLA Grant for Greens</t>
  </si>
  <si>
    <t>Personnel Costs</t>
  </si>
  <si>
    <t>Clerk salary</t>
  </si>
  <si>
    <t>Pension</t>
  </si>
  <si>
    <t>Total Personnel Costs</t>
  </si>
  <si>
    <t>Admin Costs</t>
  </si>
  <si>
    <t>Office Cost</t>
  </si>
  <si>
    <t>Payroll Cost - My Controller</t>
  </si>
  <si>
    <t>Champney Hall Hire cost</t>
  </si>
  <si>
    <t>Telephone</t>
  </si>
  <si>
    <t>Stationery</t>
  </si>
  <si>
    <t>Ink</t>
  </si>
  <si>
    <t>NAG Costs</t>
  </si>
  <si>
    <t>Thank you gifts</t>
  </si>
  <si>
    <t>Total Admin Costs</t>
  </si>
  <si>
    <t>Grass cutting and strimming of rural verges</t>
  </si>
  <si>
    <t xml:space="preserve">Mowing and strimming </t>
  </si>
  <si>
    <t>Weed Killing</t>
  </si>
  <si>
    <t>Cutback overgrown vegetation</t>
  </si>
  <si>
    <t>Hanging baskets</t>
  </si>
  <si>
    <t>Adhoc Greens Maintenance</t>
  </si>
  <si>
    <t>Total Greens</t>
  </si>
  <si>
    <t>Maintenance</t>
  </si>
  <si>
    <t>Playpark Maintenance cost</t>
  </si>
  <si>
    <t>Salt Bins</t>
  </si>
  <si>
    <t>Church clock</t>
  </si>
  <si>
    <t>Total Maintenance Costs</t>
  </si>
  <si>
    <t>Bank Charges</t>
  </si>
  <si>
    <t>Audit Costs</t>
  </si>
  <si>
    <t>Insurance and subscription Costs</t>
  </si>
  <si>
    <t>Council Insurance</t>
  </si>
  <si>
    <t>ICO</t>
  </si>
  <si>
    <t>Aircraft Noise Council</t>
  </si>
  <si>
    <t>Colne Valley Regional Park</t>
  </si>
  <si>
    <t xml:space="preserve">BALC </t>
  </si>
  <si>
    <t>Total Insurance and subscription related costs</t>
  </si>
  <si>
    <t>IT costs</t>
  </si>
  <si>
    <t>Zoom</t>
  </si>
  <si>
    <t>Total Webcosts</t>
  </si>
  <si>
    <t>Event Costs</t>
  </si>
  <si>
    <t>Remembrance Marshalls</t>
  </si>
  <si>
    <t>Poppy Wreaths</t>
  </si>
  <si>
    <t>Extra Lamp post poppies</t>
  </si>
  <si>
    <t xml:space="preserve">Memorial Green tidy up </t>
  </si>
  <si>
    <t>Christmas Tree</t>
  </si>
  <si>
    <t>Total Event Costs</t>
  </si>
  <si>
    <t>RBWM and consultancy and training  services</t>
  </si>
  <si>
    <t>Library Service</t>
  </si>
  <si>
    <t>Projects</t>
  </si>
  <si>
    <t>Monitoring tubes</t>
  </si>
  <si>
    <t>Other expenditure</t>
  </si>
  <si>
    <t>Dog Poo Bags</t>
  </si>
  <si>
    <t>MAINTENANCE</t>
  </si>
  <si>
    <t>BANK</t>
  </si>
  <si>
    <t>IT</t>
  </si>
  <si>
    <t>EVENTS</t>
  </si>
  <si>
    <t>CONSULTANCY</t>
  </si>
  <si>
    <t>TRAINING</t>
  </si>
  <si>
    <t>OTHER</t>
  </si>
  <si>
    <t>SUBSCRIPTIONS</t>
  </si>
  <si>
    <t>One-off</t>
  </si>
  <si>
    <t>Month 2</t>
  </si>
  <si>
    <t>SLCC</t>
  </si>
  <si>
    <t>GB847079201</t>
  </si>
  <si>
    <t>GB757996451</t>
  </si>
  <si>
    <t>Opening balance 1/4/22</t>
  </si>
  <si>
    <t>Horton PC payments 2022-2023</t>
  </si>
  <si>
    <t>Month 3</t>
  </si>
  <si>
    <t>Total Admin payments</t>
  </si>
  <si>
    <t>Plus: Receipts in year to 30.9.22</t>
  </si>
  <si>
    <t>Less: Admin Payments in year to 30.9.22</t>
  </si>
  <si>
    <t>Combined cashbook balance 30.9.22</t>
  </si>
  <si>
    <t>Agrees cashbook balance 31.3.23</t>
  </si>
  <si>
    <t>Combined opening balance 1 April 23</t>
  </si>
  <si>
    <t>Combined cashbook balance 31.3.24</t>
  </si>
  <si>
    <t>Horton Parish Council Budget</t>
  </si>
  <si>
    <t>Budget for 23/24</t>
  </si>
  <si>
    <t>PCC Recharge</t>
  </si>
  <si>
    <t>Reduction in reserves for contested election</t>
  </si>
  <si>
    <t>Election Costs</t>
  </si>
  <si>
    <t>NALC</t>
  </si>
  <si>
    <t>Kings Coronation</t>
  </si>
  <si>
    <t>Staff Training</t>
  </si>
  <si>
    <t>Councillor training</t>
  </si>
  <si>
    <t>Other non RBWM Consultancy services</t>
  </si>
  <si>
    <t>Cost</t>
  </si>
  <si>
    <t xml:space="preserve">Other </t>
  </si>
  <si>
    <t>Precept calculated</t>
  </si>
  <si>
    <t>Berkshire Pension</t>
  </si>
  <si>
    <t>Expenses - Cllr Cole</t>
  </si>
  <si>
    <t>My Controller - Payroll Services</t>
  </si>
  <si>
    <t>VTR - VAT Return</t>
  </si>
  <si>
    <t>PCC</t>
  </si>
  <si>
    <t>Zurich Insurance</t>
  </si>
  <si>
    <t>GB107831677</t>
  </si>
  <si>
    <t>J Kennedy expenses</t>
  </si>
  <si>
    <t>Viking Direct</t>
  </si>
  <si>
    <t>JRB</t>
  </si>
  <si>
    <t>Janet Crame - Mugs</t>
  </si>
  <si>
    <t>Janet Crame - Crowns</t>
  </si>
  <si>
    <t>Landmark Tree Surgery</t>
  </si>
  <si>
    <t>BALC/NALC</t>
  </si>
  <si>
    <t>Auditing Solutions</t>
  </si>
  <si>
    <t>GB2472621</t>
  </si>
  <si>
    <t>GB133066834</t>
  </si>
  <si>
    <t>A8019</t>
  </si>
  <si>
    <t>MEM244156-1</t>
  </si>
  <si>
    <t>7387</t>
  </si>
  <si>
    <t>001</t>
  </si>
  <si>
    <t>002</t>
  </si>
  <si>
    <t>0401</t>
  </si>
  <si>
    <t>7419</t>
  </si>
  <si>
    <t>7443</t>
  </si>
  <si>
    <t>54679</t>
  </si>
  <si>
    <t xml:space="preserve">Cappagh </t>
  </si>
  <si>
    <t>7284</t>
  </si>
  <si>
    <t>SI-18318</t>
  </si>
  <si>
    <t>003</t>
  </si>
  <si>
    <t>523519868</t>
  </si>
  <si>
    <t>Horton PC payments 2023-2024</t>
  </si>
  <si>
    <t>ZA123268</t>
  </si>
  <si>
    <t>ICO - Direct Debit</t>
  </si>
  <si>
    <t>Opening balance 1/4/23</t>
  </si>
  <si>
    <t>Plus running receipts in year to 30.6.23</t>
  </si>
  <si>
    <t>Less running payments in year to 30.6.23</t>
  </si>
  <si>
    <t>Combined cashbook balance 30.6.23</t>
  </si>
  <si>
    <t>Charge</t>
  </si>
  <si>
    <t>Direct Debit</t>
  </si>
  <si>
    <t>Inv 003</t>
  </si>
  <si>
    <t>a/c balance 30.06.2023</t>
  </si>
  <si>
    <t>PG1A2303302</t>
  </si>
  <si>
    <t>Receipt</t>
  </si>
  <si>
    <t>HMRC - VTR</t>
  </si>
  <si>
    <t>RBWM Supplier</t>
  </si>
  <si>
    <t>INV523519686</t>
  </si>
  <si>
    <t>Vision ICT</t>
  </si>
  <si>
    <t>Month 4</t>
  </si>
  <si>
    <t>RBWM Supplier - Grass Cutting SLA</t>
  </si>
  <si>
    <t>PG1A2307181110</t>
  </si>
  <si>
    <t>GB785375777</t>
  </si>
  <si>
    <t>Datchet Parish Council NAG meeting</t>
  </si>
  <si>
    <t>NAG002</t>
  </si>
  <si>
    <t>DPC</t>
  </si>
  <si>
    <t>JRB Enterprises</t>
  </si>
  <si>
    <t>RBWM Supplier - Library</t>
  </si>
  <si>
    <t>Month 5</t>
  </si>
  <si>
    <t>Month 6</t>
  </si>
  <si>
    <t xml:space="preserve">Electrickley </t>
  </si>
  <si>
    <t>YTD %</t>
  </si>
  <si>
    <t xml:space="preserve">Insurance was significantly lower than was budgeted for. </t>
  </si>
  <si>
    <t xml:space="preserve">This is offset by donations from Cappagh £500 and agreed use of reserves £616 </t>
  </si>
  <si>
    <t xml:space="preserve">Library invoice received did not include an adjustment for inflation and remained the same rate. </t>
  </si>
  <si>
    <t xml:space="preserve">Main costs have been paid so any arising now are new services or one offs. </t>
  </si>
  <si>
    <t>S137 limit is £8,301.48</t>
  </si>
  <si>
    <t>Increase in Reserves</t>
  </si>
  <si>
    <t xml:space="preserve">Charge </t>
  </si>
  <si>
    <t xml:space="preserve">NAG Invoice </t>
  </si>
  <si>
    <t>NAG03</t>
  </si>
  <si>
    <t>WPC</t>
  </si>
  <si>
    <t>Current a/c balance 30/09/2023</t>
  </si>
  <si>
    <t>Horton PC payments 2023-2024 July - September</t>
  </si>
  <si>
    <t>RBWM Supplier - Precept</t>
  </si>
  <si>
    <t>PKF Littlejohn</t>
  </si>
  <si>
    <t>Royal British Legion</t>
  </si>
  <si>
    <t>Month 7</t>
  </si>
  <si>
    <t>NAG recharge</t>
  </si>
  <si>
    <t>Plant and Maintain</t>
  </si>
  <si>
    <t>S137</t>
  </si>
  <si>
    <t>Month 8</t>
  </si>
  <si>
    <t>Wycombe Wanderers</t>
  </si>
  <si>
    <t>Colne Valley Park Trust</t>
  </si>
  <si>
    <t>IN3051909</t>
  </si>
  <si>
    <t>Cwheeler</t>
  </si>
  <si>
    <t>Real Christmas Trees</t>
  </si>
  <si>
    <t>GB 824115754</t>
  </si>
  <si>
    <t>Champney Hall Management Committee</t>
  </si>
  <si>
    <t>CHMC2023</t>
  </si>
  <si>
    <t xml:space="preserve">VTR </t>
  </si>
  <si>
    <t xml:space="preserve">Unity </t>
  </si>
  <si>
    <t>J Kennedy Expenses - phone</t>
  </si>
  <si>
    <t>J Kennedy Expenses - Work from home</t>
  </si>
  <si>
    <t xml:space="preserve">New salt bin had to be purchased for Bells Lane. </t>
  </si>
  <si>
    <t>Website and emails</t>
  </si>
  <si>
    <t>Other Maintenace</t>
  </si>
  <si>
    <t>No election took place so only admin costs for form submission were charged and the £1,700 reduction in reserves did not happen</t>
  </si>
  <si>
    <t>Offsets Coronation expenditure</t>
  </si>
  <si>
    <t>MacMillan</t>
  </si>
  <si>
    <t>Current a/c balance 31/12/2023</t>
  </si>
  <si>
    <t xml:space="preserve">GB891752783 </t>
  </si>
  <si>
    <t>GB440498250</t>
  </si>
  <si>
    <t>GB988488039</t>
  </si>
  <si>
    <t>GB442497535</t>
  </si>
  <si>
    <t>GB 389770529</t>
  </si>
  <si>
    <t>GB 536153357</t>
  </si>
  <si>
    <t>Donation23</t>
  </si>
  <si>
    <t>HMRC Q1/Q2</t>
  </si>
  <si>
    <t>BK212788-1</t>
  </si>
  <si>
    <t>SB20232190</t>
  </si>
  <si>
    <t>C.Wheeler23</t>
  </si>
  <si>
    <t>Month 9</t>
  </si>
  <si>
    <t>PG1A2309284 7</t>
  </si>
  <si>
    <t>CQ300656</t>
  </si>
  <si>
    <t>CQ300657</t>
  </si>
  <si>
    <t>HMRC-VTR</t>
  </si>
  <si>
    <t>17:13 - 17102023</t>
  </si>
  <si>
    <t xml:space="preserve">Payments not approved until January. </t>
  </si>
  <si>
    <t>Month 10</t>
  </si>
  <si>
    <t>Current a/c balance</t>
  </si>
  <si>
    <t>167735334</t>
  </si>
  <si>
    <t>Breakthru Communications</t>
  </si>
  <si>
    <t>Month 11</t>
  </si>
  <si>
    <t>St Michaels Church</t>
  </si>
  <si>
    <t>Month 12</t>
  </si>
  <si>
    <t>2024/001</t>
  </si>
  <si>
    <t>Datchet Parish Council</t>
  </si>
  <si>
    <t>Harlequin Playgrounds</t>
  </si>
  <si>
    <t>RBWM Precept</t>
  </si>
  <si>
    <t>UnityBank Charges</t>
  </si>
  <si>
    <t>Bank reconciliation as at 31st March 2024</t>
  </si>
  <si>
    <t>Current a/c bank balance 31 March 24</t>
  </si>
  <si>
    <t>Bank Q4</t>
  </si>
  <si>
    <t>Bank Q3</t>
  </si>
  <si>
    <t xml:space="preserve">Precept for 2024-25 paid in March 2024 rather than April 2024. </t>
  </si>
  <si>
    <t>VAT to be reclaimed during the year</t>
  </si>
  <si>
    <t>20/02/2024 17:03</t>
  </si>
  <si>
    <t>PG1A2403262 6</t>
  </si>
  <si>
    <t>HORTONPC 001</t>
  </si>
  <si>
    <t>GB430198217</t>
  </si>
  <si>
    <t>CQ300657 £50.00 and Harlequin Invoice HortonPC001 - £294.00</t>
  </si>
  <si>
    <t xml:space="preserve">Difference is: </t>
  </si>
  <si>
    <t>Uncleared cheque 300657 issued in December 2023 to MacMillan</t>
  </si>
  <si>
    <t>Payment authorised 28/03/2024 but not leaving account until 02/04/2024</t>
  </si>
  <si>
    <t>Check</t>
  </si>
  <si>
    <t>VAT reclaim not yet complete</t>
  </si>
  <si>
    <t>One outstanding invoice for NAG to be sent</t>
  </si>
  <si>
    <t>Not required as there was no election</t>
  </si>
  <si>
    <t>Clerk passed CILCA and completed two years service both receiving a salary point</t>
  </si>
  <si>
    <t>31st March 2024</t>
  </si>
  <si>
    <t>Cut back Churchyard twice in this budget</t>
  </si>
  <si>
    <t>Champney Hall Management Committee kept cost the same</t>
  </si>
  <si>
    <t>No cost increase to service</t>
  </si>
  <si>
    <t>HMRC cost of switching to allowance. Previously Clerk completed a tax return and amount claimed through expenses system</t>
  </si>
  <si>
    <t xml:space="preserve">Not as much Ink purchased as was budgeted for. </t>
  </si>
  <si>
    <t>Area outside of Horton Depot - £369 per annum was left off quote so was not included in the budget</t>
  </si>
  <si>
    <t>Extra weedkiller in this budget</t>
  </si>
  <si>
    <t>Changed planters on Stanwell Road. Cost of set up not included in Budget</t>
  </si>
  <si>
    <t>Prices held for 2023-24</t>
  </si>
  <si>
    <t xml:space="preserve">Not as much maintenance required as was budgeted for. </t>
  </si>
  <si>
    <t>Three year contract 2/3 in reserves</t>
  </si>
  <si>
    <t>The Council decided not to subscribe</t>
  </si>
  <si>
    <t>Underspent on Councillor training</t>
  </si>
  <si>
    <t xml:space="preserve">The Council did not continue with the air pollution monitoring for 2024. </t>
  </si>
  <si>
    <t>Four amounts purchased rather than three.</t>
  </si>
  <si>
    <t>Precept for 2024 (£22,780) paid in March rather than April 2024. Increase in reserves for 23-24 is £720.93</t>
  </si>
  <si>
    <t>Full Year Under/(Over)</t>
  </si>
  <si>
    <t>Agrees cashbook balance 31 March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</si>
</sst>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_-;\-* #,##0.00_-;_-* \-??_-;_-@_-"/>
    <numFmt numFmtId="165" formatCode="&quot;£&quot;#,##0.00"/>
    <numFmt numFmtId="166" formatCode="[$£-809]#,##0"/>
    <numFmt numFmtId="167" formatCode="[$£-809]#,##0.00"/>
    <numFmt numFmtId="168" formatCode="_-[$£-809]* #,##0.00_-;\-[$£-809]* #,##0.00_-;_-[$£-809]* &quot;-&quot;??_-;_-@_-"/>
    <numFmt numFmtId="169" formatCode="_-[$£-809]* #,##0_-;\-[$£-809]* #,##0_-;_-[$£-809]* &quot;-&quot;??_-;_-@_-"/>
  </numFmts>
  <fonts count="4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rgb="FF80008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</font>
    <font>
      <sz val="11"/>
      <name val="Calibri"/>
      <family val="2"/>
      <charset val="1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0"/>
      <color rgb="FFFF0000"/>
      <name val="Trebuchet MS"/>
      <family val="2"/>
    </font>
    <font>
      <u/>
      <sz val="10"/>
      <color indexed="12"/>
      <name val="Arial"/>
      <family val="2"/>
    </font>
    <font>
      <b/>
      <u/>
      <sz val="11"/>
      <color rgb="FFFF0000"/>
      <name val="Arial"/>
      <family val="2"/>
    </font>
    <font>
      <sz val="9"/>
      <name val="Trebuchet MS"/>
      <family val="2"/>
    </font>
    <font>
      <sz val="11"/>
      <color rgb="FFFF0000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13"/>
      </patternFill>
    </fill>
    <fill>
      <patternFill patternType="solid">
        <fgColor rgb="FFD7E4BD"/>
        <bgColor rgb="FFD9D9D9"/>
      </patternFill>
    </fill>
    <fill>
      <patternFill patternType="solid">
        <fgColor rgb="FFFFFF99"/>
        <bgColor rgb="FFD7E4BD"/>
      </patternFill>
    </fill>
    <fill>
      <patternFill patternType="solid">
        <fgColor rgb="FFFFFF13"/>
        <bgColor rgb="FFFFFF00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E6B9B8"/>
        <bgColor rgb="FFFFC7CE"/>
      </patternFill>
    </fill>
    <fill>
      <patternFill patternType="solid">
        <fgColor rgb="FFCCFFFF"/>
        <bgColor rgb="FFC6EFCE"/>
      </patternFill>
    </fill>
    <fill>
      <patternFill patternType="solid">
        <fgColor rgb="FFF79646"/>
        <bgColor rgb="FFFF8080"/>
      </patternFill>
    </fill>
    <fill>
      <patternFill patternType="solid">
        <fgColor theme="0"/>
        <bgColor rgb="FF993366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rgb="FFD9D9D9"/>
      </patternFill>
    </fill>
    <fill>
      <patternFill patternType="solid">
        <fgColor theme="3" tint="0.79998168889431442"/>
        <bgColor rgb="FFD9D9D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thick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6">
    <xf numFmtId="0" fontId="0" fillId="0" borderId="0"/>
    <xf numFmtId="9" fontId="11" fillId="0" borderId="0" applyBorder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06">
    <xf numFmtId="0" fontId="0" fillId="0" borderId="0" xfId="0"/>
    <xf numFmtId="1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2" fontId="5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vertical="center"/>
    </xf>
    <xf numFmtId="16" fontId="1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vertical="center"/>
    </xf>
    <xf numFmtId="1" fontId="7" fillId="0" borderId="21" xfId="0" applyNumberFormat="1" applyFont="1" applyBorder="1" applyAlignment="1">
      <alignment horizontal="center" vertical="center"/>
    </xf>
    <xf numFmtId="16" fontId="7" fillId="0" borderId="22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vertical="center"/>
    </xf>
    <xf numFmtId="2" fontId="1" fillId="0" borderId="27" xfId="0" applyNumberFormat="1" applyFont="1" applyBorder="1" applyAlignment="1">
      <alignment vertical="center"/>
    </xf>
    <xf numFmtId="2" fontId="1" fillId="0" borderId="20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29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vertical="center"/>
    </xf>
    <xf numFmtId="16" fontId="7" fillId="0" borderId="21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vertical="center"/>
    </xf>
    <xf numFmtId="2" fontId="1" fillId="0" borderId="30" xfId="0" applyNumberFormat="1" applyFont="1" applyBorder="1" applyAlignment="1">
      <alignment vertical="center"/>
    </xf>
    <xf numFmtId="2" fontId="1" fillId="0" borderId="21" xfId="0" applyNumberFormat="1" applyFont="1" applyBorder="1" applyAlignment="1">
      <alignment vertical="center"/>
    </xf>
    <xf numFmtId="2" fontId="1" fillId="0" borderId="23" xfId="0" applyNumberFormat="1" applyFont="1" applyBorder="1" applyAlignment="1">
      <alignment vertical="center"/>
    </xf>
    <xf numFmtId="2" fontId="1" fillId="0" borderId="32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horizontal="left" vertical="center"/>
    </xf>
    <xf numFmtId="2" fontId="5" fillId="5" borderId="34" xfId="0" applyNumberFormat="1" applyFont="1" applyFill="1" applyBorder="1" applyAlignment="1">
      <alignment vertical="center"/>
    </xf>
    <xf numFmtId="2" fontId="5" fillId="5" borderId="35" xfId="0" applyNumberFormat="1" applyFont="1" applyFill="1" applyBorder="1" applyAlignment="1">
      <alignment vertical="center"/>
    </xf>
    <xf numFmtId="2" fontId="5" fillId="5" borderId="36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6" borderId="38" xfId="0" applyNumberFormat="1" applyFont="1" applyFill="1" applyBorder="1" applyAlignment="1">
      <alignment vertical="center"/>
    </xf>
    <xf numFmtId="2" fontId="5" fillId="7" borderId="39" xfId="0" applyNumberFormat="1" applyFont="1" applyFill="1" applyBorder="1" applyAlignment="1">
      <alignment vertical="center"/>
    </xf>
    <xf numFmtId="16" fontId="5" fillId="9" borderId="41" xfId="0" applyNumberFormat="1" applyFont="1" applyFill="1" applyBorder="1" applyAlignment="1">
      <alignment horizontal="center" vertical="center"/>
    </xf>
    <xf numFmtId="2" fontId="5" fillId="9" borderId="42" xfId="0" applyNumberFormat="1" applyFont="1" applyFill="1" applyBorder="1" applyAlignment="1">
      <alignment vertical="center"/>
    </xf>
    <xf numFmtId="0" fontId="5" fillId="9" borderId="43" xfId="0" applyFont="1" applyFill="1" applyBorder="1" applyAlignment="1">
      <alignment horizontal="center" vertical="center"/>
    </xf>
    <xf numFmtId="1" fontId="5" fillId="9" borderId="42" xfId="0" applyNumberFormat="1" applyFont="1" applyFill="1" applyBorder="1" applyAlignment="1">
      <alignment horizontal="center" vertical="center"/>
    </xf>
    <xf numFmtId="164" fontId="5" fillId="9" borderId="42" xfId="0" applyNumberFormat="1" applyFont="1" applyFill="1" applyBorder="1" applyAlignment="1">
      <alignment horizontal="center" vertical="center"/>
    </xf>
    <xf numFmtId="16" fontId="5" fillId="9" borderId="42" xfId="0" applyNumberFormat="1" applyFont="1" applyFill="1" applyBorder="1" applyAlignment="1">
      <alignment horizontal="center" vertical="center"/>
    </xf>
    <xf numFmtId="2" fontId="5" fillId="9" borderId="44" xfId="0" applyNumberFormat="1" applyFont="1" applyFill="1" applyBorder="1" applyAlignment="1">
      <alignment vertical="center"/>
    </xf>
    <xf numFmtId="2" fontId="5" fillId="9" borderId="45" xfId="0" applyNumberFormat="1" applyFont="1" applyFill="1" applyBorder="1" applyAlignment="1">
      <alignment vertical="center"/>
    </xf>
    <xf numFmtId="2" fontId="5" fillId="9" borderId="43" xfId="0" applyNumberFormat="1" applyFont="1" applyFill="1" applyBorder="1" applyAlignment="1">
      <alignment vertical="center"/>
    </xf>
    <xf numFmtId="2" fontId="5" fillId="9" borderId="46" xfId="0" applyNumberFormat="1" applyFont="1" applyFill="1" applyBorder="1" applyAlignment="1">
      <alignment vertical="center"/>
    </xf>
    <xf numFmtId="2" fontId="5" fillId="9" borderId="47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/>
    <xf numFmtId="16" fontId="3" fillId="0" borderId="0" xfId="0" applyNumberFormat="1" applyFont="1"/>
    <xf numFmtId="2" fontId="3" fillId="2" borderId="0" xfId="0" applyNumberFormat="1" applyFont="1" applyFill="1"/>
    <xf numFmtId="2" fontId="2" fillId="2" borderId="0" xfId="0" applyNumberFormat="1" applyFont="1" applyFill="1"/>
    <xf numFmtId="2" fontId="3" fillId="3" borderId="0" xfId="0" applyNumberFormat="1" applyFont="1" applyFill="1"/>
    <xf numFmtId="2" fontId="2" fillId="3" borderId="0" xfId="0" applyNumberFormat="1" applyFont="1" applyFill="1"/>
    <xf numFmtId="16" fontId="1" fillId="0" borderId="18" xfId="0" applyNumberFormat="1" applyFont="1" applyBorder="1" applyAlignment="1">
      <alignment horizontal="right"/>
    </xf>
    <xf numFmtId="2" fontId="7" fillId="0" borderId="21" xfId="0" applyNumberFormat="1" applyFont="1" applyBorder="1"/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9" xfId="0" applyNumberFormat="1" applyFont="1" applyBorder="1"/>
    <xf numFmtId="2" fontId="1" fillId="0" borderId="30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3" xfId="0" applyNumberFormat="1" applyFont="1" applyBorder="1"/>
    <xf numFmtId="2" fontId="1" fillId="0" borderId="27" xfId="0" applyNumberFormat="1" applyFont="1" applyBorder="1"/>
    <xf numFmtId="2" fontId="1" fillId="0" borderId="32" xfId="0" applyNumberFormat="1" applyFont="1" applyBorder="1"/>
    <xf numFmtId="16" fontId="7" fillId="0" borderId="21" xfId="0" applyNumberFormat="1" applyFont="1" applyBorder="1" applyAlignment="1">
      <alignment horizontal="center"/>
    </xf>
    <xf numFmtId="0" fontId="10" fillId="0" borderId="0" xfId="0" applyFont="1"/>
    <xf numFmtId="2" fontId="5" fillId="0" borderId="27" xfId="0" applyNumberFormat="1" applyFont="1" applyBorder="1"/>
    <xf numFmtId="2" fontId="5" fillId="0" borderId="20" xfId="0" applyNumberFormat="1" applyFont="1" applyBorder="1"/>
    <xf numFmtId="2" fontId="5" fillId="0" borderId="32" xfId="0" applyNumberFormat="1" applyFont="1" applyBorder="1"/>
    <xf numFmtId="16" fontId="1" fillId="0" borderId="18" xfId="0" applyNumberFormat="1" applyFont="1" applyBorder="1"/>
    <xf numFmtId="16" fontId="5" fillId="0" borderId="10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6" fontId="5" fillId="9" borderId="41" xfId="0" applyNumberFormat="1" applyFont="1" applyFill="1" applyBorder="1" applyAlignment="1">
      <alignment horizontal="right" vertical="center"/>
    </xf>
    <xf numFmtId="1" fontId="5" fillId="9" borderId="43" xfId="0" applyNumberFormat="1" applyFont="1" applyFill="1" applyBorder="1" applyAlignment="1">
      <alignment horizontal="center" vertical="center"/>
    </xf>
    <xf numFmtId="2" fontId="5" fillId="9" borderId="42" xfId="0" applyNumberFormat="1" applyFont="1" applyFill="1" applyBorder="1" applyAlignment="1">
      <alignment horizontal="center" vertical="center"/>
    </xf>
    <xf numFmtId="16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3" fillId="0" borderId="0" xfId="0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3" fillId="0" borderId="0" xfId="0" applyNumberFormat="1" applyFont="1"/>
    <xf numFmtId="2" fontId="5" fillId="0" borderId="0" xfId="2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10" borderId="0" xfId="0" applyNumberFormat="1" applyFont="1" applyFill="1"/>
    <xf numFmtId="1" fontId="2" fillId="10" borderId="0" xfId="0" applyNumberFormat="1" applyFont="1" applyFill="1"/>
    <xf numFmtId="2" fontId="5" fillId="0" borderId="33" xfId="0" applyNumberFormat="1" applyFont="1" applyBorder="1"/>
    <xf numFmtId="1" fontId="2" fillId="0" borderId="0" xfId="0" applyNumberFormat="1" applyFont="1" applyAlignment="1">
      <alignment horizontal="left"/>
    </xf>
    <xf numFmtId="2" fontId="2" fillId="0" borderId="33" xfId="0" applyNumberFormat="1" applyFont="1" applyBorder="1"/>
    <xf numFmtId="2" fontId="3" fillId="0" borderId="0" xfId="0" applyNumberFormat="1" applyFont="1"/>
    <xf numFmtId="2" fontId="3" fillId="0" borderId="48" xfId="0" applyNumberFormat="1" applyFont="1" applyBorder="1"/>
    <xf numFmtId="2" fontId="7" fillId="0" borderId="21" xfId="0" applyNumberFormat="1" applyFont="1" applyBorder="1" applyAlignment="1">
      <alignment horizontal="center"/>
    </xf>
    <xf numFmtId="0" fontId="5" fillId="9" borderId="42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16" fontId="7" fillId="0" borderId="22" xfId="0" applyNumberFormat="1" applyFont="1" applyBorder="1" applyAlignment="1">
      <alignment horizontal="center"/>
    </xf>
    <xf numFmtId="2" fontId="1" fillId="0" borderId="56" xfId="0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5" fillId="0" borderId="0" xfId="2" applyNumberFormat="1" applyFont="1" applyAlignment="1">
      <alignment horizontal="right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35" xfId="0" applyBorder="1" applyAlignment="1">
      <alignment horizontal="center"/>
    </xf>
    <xf numFmtId="1" fontId="0" fillId="0" borderId="35" xfId="0" applyNumberFormat="1" applyBorder="1" applyAlignment="1">
      <alignment horizontal="center"/>
    </xf>
    <xf numFmtId="2" fontId="2" fillId="0" borderId="27" xfId="0" applyNumberFormat="1" applyFont="1" applyBorder="1"/>
    <xf numFmtId="1" fontId="7" fillId="0" borderId="20" xfId="0" applyNumberFormat="1" applyFont="1" applyBorder="1" applyAlignment="1">
      <alignment horizontal="center"/>
    </xf>
    <xf numFmtId="2" fontId="7" fillId="0" borderId="29" xfId="0" applyNumberFormat="1" applyFont="1" applyBorder="1"/>
    <xf numFmtId="2" fontId="7" fillId="0" borderId="30" xfId="0" applyNumberFormat="1" applyFont="1" applyBorder="1"/>
    <xf numFmtId="2" fontId="7" fillId="0" borderId="20" xfId="0" applyNumberFormat="1" applyFont="1" applyBorder="1"/>
    <xf numFmtId="2" fontId="7" fillId="0" borderId="27" xfId="0" applyNumberFormat="1" applyFont="1" applyBorder="1"/>
    <xf numFmtId="2" fontId="7" fillId="0" borderId="32" xfId="0" applyNumberFormat="1" applyFont="1" applyBorder="1"/>
    <xf numFmtId="2" fontId="12" fillId="11" borderId="27" xfId="0" applyNumberFormat="1" applyFont="1" applyFill="1" applyBorder="1" applyAlignment="1">
      <alignment vertical="center"/>
    </xf>
    <xf numFmtId="2" fontId="12" fillId="11" borderId="20" xfId="0" applyNumberFormat="1" applyFont="1" applyFill="1" applyBorder="1" applyAlignment="1">
      <alignment vertical="center"/>
    </xf>
    <xf numFmtId="0" fontId="13" fillId="11" borderId="0" xfId="0" applyFont="1" applyFill="1" applyAlignment="1">
      <alignment vertical="center"/>
    </xf>
    <xf numFmtId="16" fontId="7" fillId="0" borderId="56" xfId="0" applyNumberFormat="1" applyFont="1" applyBorder="1" applyAlignment="1">
      <alignment horizontal="center"/>
    </xf>
    <xf numFmtId="2" fontId="1" fillId="0" borderId="65" xfId="0" applyNumberFormat="1" applyFont="1" applyBorder="1"/>
    <xf numFmtId="2" fontId="1" fillId="0" borderId="66" xfId="0" applyNumberFormat="1" applyFont="1" applyBorder="1"/>
    <xf numFmtId="2" fontId="1" fillId="0" borderId="57" xfId="0" applyNumberFormat="1" applyFont="1" applyBorder="1"/>
    <xf numFmtId="2" fontId="1" fillId="0" borderId="67" xfId="0" applyNumberFormat="1" applyFont="1" applyBorder="1"/>
    <xf numFmtId="2" fontId="5" fillId="0" borderId="21" xfId="0" applyNumberFormat="1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2" fontId="12" fillId="11" borderId="21" xfId="0" applyNumberFormat="1" applyFont="1" applyFill="1" applyBorder="1" applyAlignment="1">
      <alignment vertical="center"/>
    </xf>
    <xf numFmtId="2" fontId="12" fillId="11" borderId="32" xfId="0" applyNumberFormat="1" applyFont="1" applyFill="1" applyBorder="1" applyAlignment="1">
      <alignment vertical="center"/>
    </xf>
    <xf numFmtId="2" fontId="7" fillId="0" borderId="30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2" fontId="1" fillId="0" borderId="50" xfId="0" applyNumberFormat="1" applyFont="1" applyBorder="1" applyAlignment="1">
      <alignment vertical="center"/>
    </xf>
    <xf numFmtId="16" fontId="1" fillId="0" borderId="50" xfId="0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right" vertical="center"/>
    </xf>
    <xf numFmtId="16" fontId="1" fillId="0" borderId="49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2" fontId="1" fillId="0" borderId="53" xfId="0" applyNumberFormat="1" applyFont="1" applyBorder="1" applyAlignment="1">
      <alignment vertical="center"/>
    </xf>
    <xf numFmtId="2" fontId="1" fillId="0" borderId="51" xfId="0" applyNumberFormat="1" applyFont="1" applyBorder="1" applyAlignment="1">
      <alignment vertical="center"/>
    </xf>
    <xf numFmtId="2" fontId="1" fillId="0" borderId="54" xfId="0" applyNumberFormat="1" applyFont="1" applyBorder="1" applyAlignment="1">
      <alignment vertical="center"/>
    </xf>
    <xf numFmtId="2" fontId="1" fillId="0" borderId="58" xfId="0" applyNumberFormat="1" applyFont="1" applyBorder="1" applyAlignment="1">
      <alignment vertical="center"/>
    </xf>
    <xf numFmtId="2" fontId="1" fillId="0" borderId="59" xfId="0" applyNumberFormat="1" applyFont="1" applyBorder="1" applyAlignment="1">
      <alignment vertical="center"/>
    </xf>
    <xf numFmtId="16" fontId="5" fillId="4" borderId="69" xfId="0" applyNumberFormat="1" applyFont="1" applyFill="1" applyBorder="1" applyAlignment="1">
      <alignment horizontal="center" vertical="center"/>
    </xf>
    <xf numFmtId="2" fontId="5" fillId="4" borderId="61" xfId="0" applyNumberFormat="1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5" fillId="4" borderId="61" xfId="0" applyNumberFormat="1" applyFont="1" applyFill="1" applyBorder="1" applyAlignment="1">
      <alignment horizontal="center" vertical="center"/>
    </xf>
    <xf numFmtId="164" fontId="5" fillId="4" borderId="61" xfId="0" applyNumberFormat="1" applyFont="1" applyFill="1" applyBorder="1" applyAlignment="1">
      <alignment horizontal="center" vertical="center"/>
    </xf>
    <xf numFmtId="16" fontId="5" fillId="4" borderId="61" xfId="0" applyNumberFormat="1" applyFont="1" applyFill="1" applyBorder="1" applyAlignment="1">
      <alignment horizontal="center" vertical="center"/>
    </xf>
    <xf numFmtId="2" fontId="5" fillId="4" borderId="70" xfId="0" applyNumberFormat="1" applyFont="1" applyFill="1" applyBorder="1" applyAlignment="1">
      <alignment vertical="center"/>
    </xf>
    <xf numFmtId="2" fontId="5" fillId="4" borderId="71" xfId="0" applyNumberFormat="1" applyFont="1" applyFill="1" applyBorder="1" applyAlignment="1">
      <alignment vertical="center"/>
    </xf>
    <xf numFmtId="2" fontId="5" fillId="5" borderId="72" xfId="0" applyNumberFormat="1" applyFont="1" applyFill="1" applyBorder="1" applyAlignment="1">
      <alignment vertical="center"/>
    </xf>
    <xf numFmtId="2" fontId="5" fillId="6" borderId="74" xfId="0" applyNumberFormat="1" applyFont="1" applyFill="1" applyBorder="1" applyAlignment="1">
      <alignment vertical="center"/>
    </xf>
    <xf numFmtId="2" fontId="5" fillId="6" borderId="75" xfId="0" applyNumberFormat="1" applyFont="1" applyFill="1" applyBorder="1" applyAlignment="1">
      <alignment vertical="center"/>
    </xf>
    <xf numFmtId="2" fontId="5" fillId="6" borderId="76" xfId="0" applyNumberFormat="1" applyFont="1" applyFill="1" applyBorder="1" applyAlignment="1">
      <alignment vertical="center"/>
    </xf>
    <xf numFmtId="2" fontId="5" fillId="8" borderId="74" xfId="0" applyNumberFormat="1" applyFont="1" applyFill="1" applyBorder="1" applyAlignment="1">
      <alignment vertical="center"/>
    </xf>
    <xf numFmtId="2" fontId="5" fillId="8" borderId="75" xfId="0" applyNumberFormat="1" applyFont="1" applyFill="1" applyBorder="1" applyAlignment="1">
      <alignment vertical="center"/>
    </xf>
    <xf numFmtId="2" fontId="5" fillId="8" borderId="77" xfId="0" applyNumberFormat="1" applyFont="1" applyFill="1" applyBorder="1" applyAlignment="1">
      <alignment vertical="center"/>
    </xf>
    <xf numFmtId="2" fontId="5" fillId="5" borderId="70" xfId="0" applyNumberFormat="1" applyFont="1" applyFill="1" applyBorder="1" applyAlignment="1">
      <alignment vertical="center"/>
    </xf>
    <xf numFmtId="2" fontId="5" fillId="6" borderId="78" xfId="0" applyNumberFormat="1" applyFont="1" applyFill="1" applyBorder="1" applyAlignment="1">
      <alignment vertical="center"/>
    </xf>
    <xf numFmtId="2" fontId="5" fillId="6" borderId="79" xfId="0" applyNumberFormat="1" applyFont="1" applyFill="1" applyBorder="1" applyAlignment="1">
      <alignment vertical="center"/>
    </xf>
    <xf numFmtId="2" fontId="5" fillId="5" borderId="60" xfId="0" applyNumberFormat="1" applyFont="1" applyFill="1" applyBorder="1" applyAlignment="1">
      <alignment vertical="center"/>
    </xf>
    <xf numFmtId="2" fontId="5" fillId="6" borderId="81" xfId="0" applyNumberFormat="1" applyFont="1" applyFill="1" applyBorder="1" applyAlignment="1">
      <alignment vertical="center"/>
    </xf>
    <xf numFmtId="2" fontId="5" fillId="6" borderId="73" xfId="0" applyNumberFormat="1" applyFont="1" applyFill="1" applyBorder="1" applyAlignment="1">
      <alignment vertical="center"/>
    </xf>
    <xf numFmtId="2" fontId="5" fillId="6" borderId="82" xfId="0" applyNumberFormat="1" applyFont="1" applyFill="1" applyBorder="1" applyAlignment="1">
      <alignment vertical="center"/>
    </xf>
    <xf numFmtId="2" fontId="5" fillId="6" borderId="77" xfId="0" applyNumberFormat="1" applyFont="1" applyFill="1" applyBorder="1" applyAlignment="1">
      <alignment vertical="center"/>
    </xf>
    <xf numFmtId="16" fontId="5" fillId="4" borderId="69" xfId="0" applyNumberFormat="1" applyFont="1" applyFill="1" applyBorder="1" applyAlignment="1">
      <alignment horizontal="right" vertical="center"/>
    </xf>
    <xf numFmtId="1" fontId="5" fillId="4" borderId="35" xfId="0" applyNumberFormat="1" applyFont="1" applyFill="1" applyBorder="1" applyAlignment="1">
      <alignment horizontal="center" vertical="center"/>
    </xf>
    <xf numFmtId="2" fontId="5" fillId="4" borderId="61" xfId="0" applyNumberFormat="1" applyFont="1" applyFill="1" applyBorder="1" applyAlignment="1">
      <alignment horizontal="center" vertical="center"/>
    </xf>
    <xf numFmtId="16" fontId="5" fillId="0" borderId="83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vertical="center"/>
    </xf>
    <xf numFmtId="1" fontId="5" fillId="0" borderId="75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73" xfId="0" applyNumberFormat="1" applyFont="1" applyBorder="1" applyAlignment="1">
      <alignment vertical="center"/>
    </xf>
    <xf numFmtId="16" fontId="7" fillId="0" borderId="55" xfId="0" applyNumberFormat="1" applyFont="1" applyBorder="1"/>
    <xf numFmtId="2" fontId="7" fillId="0" borderId="56" xfId="0" applyNumberFormat="1" applyFont="1" applyBorder="1"/>
    <xf numFmtId="1" fontId="7" fillId="0" borderId="57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2" fontId="7" fillId="0" borderId="65" xfId="0" applyNumberFormat="1" applyFont="1" applyBorder="1" applyAlignment="1">
      <alignment horizontal="right"/>
    </xf>
    <xf numFmtId="2" fontId="7" fillId="0" borderId="66" xfId="0" applyNumberFormat="1" applyFont="1" applyBorder="1"/>
    <xf numFmtId="2" fontId="7" fillId="0" borderId="57" xfId="0" applyNumberFormat="1" applyFont="1" applyBorder="1"/>
    <xf numFmtId="2" fontId="7" fillId="0" borderId="67" xfId="0" applyNumberFormat="1" applyFont="1" applyBorder="1"/>
    <xf numFmtId="2" fontId="7" fillId="0" borderId="84" xfId="0" applyNumberFormat="1" applyFont="1" applyBorder="1"/>
    <xf numFmtId="2" fontId="5" fillId="5" borderId="85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4" borderId="86" xfId="0" applyFont="1" applyFill="1" applyBorder="1" applyAlignment="1">
      <alignment horizontal="center" vertical="center"/>
    </xf>
    <xf numFmtId="2" fontId="5" fillId="4" borderId="35" xfId="0" applyNumberFormat="1" applyFont="1" applyFill="1" applyBorder="1" applyAlignment="1">
      <alignment vertical="center"/>
    </xf>
    <xf numFmtId="2" fontId="5" fillId="4" borderId="85" xfId="0" applyNumberFormat="1" applyFont="1" applyFill="1" applyBorder="1" applyAlignment="1">
      <alignment vertical="center"/>
    </xf>
    <xf numFmtId="2" fontId="5" fillId="6" borderId="87" xfId="0" applyNumberFormat="1" applyFont="1" applyFill="1" applyBorder="1" applyAlignment="1">
      <alignment vertical="center"/>
    </xf>
    <xf numFmtId="2" fontId="5" fillId="9" borderId="88" xfId="0" applyNumberFormat="1" applyFont="1" applyFill="1" applyBorder="1" applyAlignment="1">
      <alignment vertical="center"/>
    </xf>
    <xf numFmtId="2" fontId="5" fillId="6" borderId="89" xfId="0" applyNumberFormat="1" applyFont="1" applyFill="1" applyBorder="1" applyAlignment="1">
      <alignment vertical="center"/>
    </xf>
    <xf numFmtId="2" fontId="5" fillId="0" borderId="90" xfId="0" applyNumberFormat="1" applyFont="1" applyBorder="1" applyAlignment="1">
      <alignment vertical="center"/>
    </xf>
    <xf numFmtId="16" fontId="1" fillId="0" borderId="91" xfId="0" applyNumberFormat="1" applyFont="1" applyBorder="1" applyAlignment="1">
      <alignment horizontal="right"/>
    </xf>
    <xf numFmtId="1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68" xfId="0" applyNumberFormat="1" applyFont="1" applyBorder="1"/>
    <xf numFmtId="2" fontId="1" fillId="0" borderId="31" xfId="0" applyNumberFormat="1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2" fontId="1" fillId="0" borderId="92" xfId="0" applyNumberFormat="1" applyFont="1" applyBorder="1"/>
    <xf numFmtId="2" fontId="1" fillId="0" borderId="28" xfId="0" applyNumberFormat="1" applyFont="1" applyBorder="1"/>
    <xf numFmtId="16" fontId="5" fillId="0" borderId="93" xfId="0" applyNumberFormat="1" applyFont="1" applyBorder="1" applyAlignment="1">
      <alignment horizontal="right"/>
    </xf>
    <xf numFmtId="2" fontId="5" fillId="0" borderId="94" xfId="0" applyNumberFormat="1" applyFont="1" applyBorder="1"/>
    <xf numFmtId="1" fontId="5" fillId="0" borderId="95" xfId="0" applyNumberFormat="1" applyFont="1" applyBorder="1" applyAlignment="1">
      <alignment horizontal="center"/>
    </xf>
    <xf numFmtId="1" fontId="5" fillId="0" borderId="94" xfId="0" applyNumberFormat="1" applyFont="1" applyBorder="1" applyAlignment="1">
      <alignment horizontal="center"/>
    </xf>
    <xf numFmtId="2" fontId="5" fillId="0" borderId="94" xfId="0" applyNumberFormat="1" applyFont="1" applyBorder="1" applyAlignment="1">
      <alignment horizontal="center"/>
    </xf>
    <xf numFmtId="1" fontId="6" fillId="0" borderId="94" xfId="0" applyNumberFormat="1" applyFont="1" applyBorder="1" applyAlignment="1">
      <alignment horizontal="center"/>
    </xf>
    <xf numFmtId="2" fontId="5" fillId="0" borderId="96" xfId="0" applyNumberFormat="1" applyFont="1" applyBorder="1"/>
    <xf numFmtId="2" fontId="5" fillId="0" borderId="97" xfId="0" applyNumberFormat="1" applyFont="1" applyBorder="1"/>
    <xf numFmtId="2" fontId="5" fillId="0" borderId="95" xfId="0" applyNumberFormat="1" applyFont="1" applyBorder="1"/>
    <xf numFmtId="2" fontId="5" fillId="0" borderId="98" xfId="0" applyNumberFormat="1" applyFont="1" applyBorder="1"/>
    <xf numFmtId="2" fontId="6" fillId="0" borderId="94" xfId="0" applyNumberFormat="1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14" fontId="6" fillId="0" borderId="94" xfId="0" applyNumberFormat="1" applyFont="1" applyBorder="1" applyAlignment="1">
      <alignment horizontal="center"/>
    </xf>
    <xf numFmtId="4" fontId="3" fillId="3" borderId="80" xfId="0" applyNumberFormat="1" applyFont="1" applyFill="1" applyBorder="1" applyAlignment="1">
      <alignment horizontal="center" vertical="center"/>
    </xf>
    <xf numFmtId="4" fontId="3" fillId="3" borderId="79" xfId="0" applyNumberFormat="1" applyFont="1" applyFill="1" applyBorder="1" applyAlignment="1">
      <alignment horizontal="center" vertical="center"/>
    </xf>
    <xf numFmtId="2" fontId="2" fillId="12" borderId="60" xfId="0" applyNumberFormat="1" applyFont="1" applyFill="1" applyBorder="1"/>
    <xf numFmtId="2" fontId="2" fillId="12" borderId="61" xfId="0" applyNumberFormat="1" applyFont="1" applyFill="1" applyBorder="1"/>
    <xf numFmtId="2" fontId="2" fillId="12" borderId="36" xfId="0" applyNumberFormat="1" applyFont="1" applyFill="1" applyBorder="1"/>
    <xf numFmtId="2" fontId="2" fillId="13" borderId="60" xfId="0" applyNumberFormat="1" applyFont="1" applyFill="1" applyBorder="1"/>
    <xf numFmtId="2" fontId="2" fillId="13" borderId="61" xfId="0" applyNumberFormat="1" applyFont="1" applyFill="1" applyBorder="1"/>
    <xf numFmtId="2" fontId="2" fillId="13" borderId="36" xfId="0" applyNumberFormat="1" applyFont="1" applyFill="1" applyBorder="1"/>
    <xf numFmtId="2" fontId="2" fillId="14" borderId="60" xfId="0" applyNumberFormat="1" applyFont="1" applyFill="1" applyBorder="1"/>
    <xf numFmtId="2" fontId="2" fillId="14" borderId="61" xfId="0" applyNumberFormat="1" applyFont="1" applyFill="1" applyBorder="1"/>
    <xf numFmtId="2" fontId="2" fillId="14" borderId="36" xfId="0" applyNumberFormat="1" applyFont="1" applyFill="1" applyBorder="1"/>
    <xf numFmtId="4" fontId="14" fillId="3" borderId="79" xfId="0" applyNumberFormat="1" applyFont="1" applyFill="1" applyBorder="1" applyAlignment="1">
      <alignment horizontal="center" vertical="center" wrapText="1"/>
    </xf>
    <xf numFmtId="4" fontId="15" fillId="3" borderId="79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15" borderId="96" xfId="0" applyNumberFormat="1" applyFont="1" applyFill="1" applyBorder="1"/>
    <xf numFmtId="2" fontId="5" fillId="15" borderId="95" xfId="0" applyNumberFormat="1" applyFont="1" applyFill="1" applyBorder="1"/>
    <xf numFmtId="2" fontId="5" fillId="15" borderId="99" xfId="0" applyNumberFormat="1" applyFont="1" applyFill="1" applyBorder="1"/>
    <xf numFmtId="2" fontId="5" fillId="15" borderId="94" xfId="0" applyNumberFormat="1" applyFont="1" applyFill="1" applyBorder="1"/>
    <xf numFmtId="2" fontId="7" fillId="16" borderId="21" xfId="0" applyNumberFormat="1" applyFont="1" applyFill="1" applyBorder="1" applyAlignment="1">
      <alignment horizontal="left" vertical="center"/>
    </xf>
    <xf numFmtId="1" fontId="7" fillId="16" borderId="21" xfId="0" applyNumberFormat="1" applyFont="1" applyFill="1" applyBorder="1" applyAlignment="1">
      <alignment horizontal="center" vertical="center"/>
    </xf>
    <xf numFmtId="164" fontId="7" fillId="0" borderId="21" xfId="0" applyNumberFormat="1" applyFont="1" applyBorder="1" applyAlignment="1">
      <alignment horizontal="right" vertical="center"/>
    </xf>
    <xf numFmtId="164" fontId="1" fillId="0" borderId="50" xfId="0" applyNumberFormat="1" applyFont="1" applyBorder="1" applyAlignment="1">
      <alignment horizontal="right" vertical="center"/>
    </xf>
    <xf numFmtId="0" fontId="13" fillId="11" borderId="21" xfId="0" applyFont="1" applyFill="1" applyBorder="1" applyAlignment="1">
      <alignment horizontal="center" vertical="center"/>
    </xf>
    <xf numFmtId="2" fontId="18" fillId="0" borderId="0" xfId="0" applyNumberFormat="1" applyFont="1"/>
    <xf numFmtId="0" fontId="19" fillId="0" borderId="0" xfId="0" applyFont="1"/>
    <xf numFmtId="16" fontId="1" fillId="0" borderId="55" xfId="0" applyNumberFormat="1" applyFont="1" applyBorder="1"/>
    <xf numFmtId="1" fontId="1" fillId="0" borderId="57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4" fontId="1" fillId="0" borderId="56" xfId="0" applyNumberFormat="1" applyFont="1" applyBorder="1" applyAlignment="1">
      <alignment horizontal="right"/>
    </xf>
    <xf numFmtId="16" fontId="7" fillId="0" borderId="18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6" fillId="0" borderId="94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horizontal="right" vertical="center"/>
    </xf>
    <xf numFmtId="2" fontId="7" fillId="0" borderId="56" xfId="0" applyNumberFormat="1" applyFont="1" applyBorder="1" applyAlignment="1">
      <alignment horizontal="right" vertical="center"/>
    </xf>
    <xf numFmtId="2" fontId="5" fillId="4" borderId="61" xfId="0" applyNumberFormat="1" applyFont="1" applyFill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5" fillId="9" borderId="42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4" fontId="3" fillId="3" borderId="101" xfId="0" applyNumberFormat="1" applyFont="1" applyFill="1" applyBorder="1" applyAlignment="1">
      <alignment horizontal="center" vertical="center"/>
    </xf>
    <xf numFmtId="2" fontId="5" fillId="0" borderId="102" xfId="0" applyNumberFormat="1" applyFont="1" applyBorder="1" applyAlignment="1">
      <alignment vertical="center"/>
    </xf>
    <xf numFmtId="2" fontId="5" fillId="0" borderId="103" xfId="0" applyNumberFormat="1" applyFont="1" applyBorder="1" applyAlignment="1">
      <alignment vertical="center"/>
    </xf>
    <xf numFmtId="2" fontId="12" fillId="11" borderId="103" xfId="0" applyNumberFormat="1" applyFont="1" applyFill="1" applyBorder="1" applyAlignment="1">
      <alignment vertical="center"/>
    </xf>
    <xf numFmtId="2" fontId="1" fillId="0" borderId="103" xfId="0" applyNumberFormat="1" applyFont="1" applyBorder="1" applyAlignment="1">
      <alignment vertical="center"/>
    </xf>
    <xf numFmtId="2" fontId="1" fillId="0" borderId="104" xfId="0" applyNumberFormat="1" applyFont="1" applyBorder="1" applyAlignment="1">
      <alignment vertical="center"/>
    </xf>
    <xf numFmtId="2" fontId="5" fillId="8" borderId="81" xfId="0" applyNumberFormat="1" applyFont="1" applyFill="1" applyBorder="1" applyAlignment="1">
      <alignment vertical="center"/>
    </xf>
    <xf numFmtId="2" fontId="5" fillId="9" borderId="105" xfId="0" applyNumberFormat="1" applyFont="1" applyFill="1" applyBorder="1" applyAlignment="1">
      <alignment vertical="center"/>
    </xf>
    <xf numFmtId="2" fontId="1" fillId="0" borderId="106" xfId="0" applyNumberFormat="1" applyFont="1" applyBorder="1"/>
    <xf numFmtId="2" fontId="1" fillId="0" borderId="103" xfId="0" applyNumberFormat="1" applyFont="1" applyBorder="1"/>
    <xf numFmtId="2" fontId="5" fillId="0" borderId="103" xfId="0" applyNumberFormat="1" applyFont="1" applyBorder="1"/>
    <xf numFmtId="2" fontId="7" fillId="0" borderId="103" xfId="0" applyNumberFormat="1" applyFont="1" applyBorder="1"/>
    <xf numFmtId="2" fontId="7" fillId="0" borderId="107" xfId="0" applyNumberFormat="1" applyFont="1" applyBorder="1"/>
    <xf numFmtId="2" fontId="5" fillId="4" borderId="60" xfId="0" applyNumberFormat="1" applyFont="1" applyFill="1" applyBorder="1" applyAlignment="1">
      <alignment vertical="center"/>
    </xf>
    <xf numFmtId="2" fontId="5" fillId="6" borderId="101" xfId="0" applyNumberFormat="1" applyFont="1" applyFill="1" applyBorder="1" applyAlignment="1">
      <alignment vertical="center"/>
    </xf>
    <xf numFmtId="2" fontId="5" fillId="18" borderId="46" xfId="0" applyNumberFormat="1" applyFont="1" applyFill="1" applyBorder="1" applyAlignment="1">
      <alignment vertical="center"/>
    </xf>
    <xf numFmtId="10" fontId="2" fillId="0" borderId="0" xfId="0" applyNumberFormat="1" applyFont="1"/>
    <xf numFmtId="0" fontId="21" fillId="16" borderId="0" xfId="0" applyFont="1" applyFill="1" applyAlignment="1">
      <alignment horizontal="centerContinuous"/>
    </xf>
    <xf numFmtId="0" fontId="22" fillId="16" borderId="0" xfId="0" applyFont="1" applyFill="1"/>
    <xf numFmtId="0" fontId="22" fillId="16" borderId="0" xfId="0" applyFont="1" applyFill="1" applyAlignment="1">
      <alignment horizontal="center"/>
    </xf>
    <xf numFmtId="0" fontId="21" fillId="16" borderId="34" xfId="0" applyFont="1" applyFill="1" applyBorder="1" applyAlignment="1" applyProtection="1">
      <alignment horizontal="left"/>
      <protection locked="0"/>
    </xf>
    <xf numFmtId="0" fontId="22" fillId="16" borderId="61" xfId="0" applyFont="1" applyFill="1" applyBorder="1"/>
    <xf numFmtId="0" fontId="21" fillId="16" borderId="61" xfId="0" applyFont="1" applyFill="1" applyBorder="1" applyAlignment="1" applyProtection="1">
      <alignment horizontal="left"/>
      <protection locked="0"/>
    </xf>
    <xf numFmtId="0" fontId="21" fillId="16" borderId="36" xfId="0" applyFont="1" applyFill="1" applyBorder="1" applyAlignment="1" applyProtection="1">
      <alignment horizontal="left"/>
      <protection locked="0"/>
    </xf>
    <xf numFmtId="0" fontId="22" fillId="16" borderId="0" xfId="0" applyFont="1" applyFill="1" applyAlignment="1">
      <alignment horizontal="right"/>
    </xf>
    <xf numFmtId="0" fontId="23" fillId="16" borderId="0" xfId="0" quotePrefix="1" applyFont="1" applyFill="1" applyAlignment="1">
      <alignment horizontal="center"/>
    </xf>
    <xf numFmtId="165" fontId="22" fillId="16" borderId="35" xfId="0" applyNumberFormat="1" applyFont="1" applyFill="1" applyBorder="1" applyProtection="1">
      <protection locked="0"/>
    </xf>
    <xf numFmtId="40" fontId="22" fillId="16" borderId="35" xfId="0" applyNumberFormat="1" applyFont="1" applyFill="1" applyBorder="1"/>
    <xf numFmtId="0" fontId="23" fillId="16" borderId="0" xfId="0" applyFont="1" applyFill="1" applyAlignment="1">
      <alignment horizontal="center"/>
    </xf>
    <xf numFmtId="165" fontId="22" fillId="16" borderId="35" xfId="0" applyNumberFormat="1" applyFont="1" applyFill="1" applyBorder="1"/>
    <xf numFmtId="0" fontId="22" fillId="16" borderId="0" xfId="0" applyFont="1" applyFill="1" applyAlignment="1">
      <alignment vertical="center"/>
    </xf>
    <xf numFmtId="0" fontId="21" fillId="16" borderId="35" xfId="0" applyFont="1" applyFill="1" applyBorder="1" applyAlignment="1">
      <alignment horizontal="center" vertical="center"/>
    </xf>
    <xf numFmtId="0" fontId="24" fillId="16" borderId="61" xfId="0" applyFont="1" applyFill="1" applyBorder="1" applyAlignment="1">
      <alignment horizontal="center" vertical="center" wrapText="1"/>
    </xf>
    <xf numFmtId="0" fontId="21" fillId="16" borderId="64" xfId="0" applyFont="1" applyFill="1" applyBorder="1" applyAlignment="1">
      <alignment horizontal="center" vertical="center" wrapText="1"/>
    </xf>
    <xf numFmtId="0" fontId="22" fillId="16" borderId="64" xfId="0" applyFont="1" applyFill="1" applyBorder="1" applyAlignment="1">
      <alignment vertical="center"/>
    </xf>
    <xf numFmtId="0" fontId="24" fillId="16" borderId="61" xfId="0" applyFont="1" applyFill="1" applyBorder="1" applyAlignment="1">
      <alignment horizontal="centerContinuous" vertical="center" wrapText="1"/>
    </xf>
    <xf numFmtId="0" fontId="21" fillId="16" borderId="61" xfId="0" applyFont="1" applyFill="1" applyBorder="1" applyAlignment="1">
      <alignment horizontal="centerContinuous" vertical="center" wrapText="1"/>
    </xf>
    <xf numFmtId="0" fontId="21" fillId="16" borderId="36" xfId="0" applyFont="1" applyFill="1" applyBorder="1" applyAlignment="1">
      <alignment vertical="center"/>
    </xf>
    <xf numFmtId="0" fontId="22" fillId="16" borderId="35" xfId="0" applyFont="1" applyFill="1" applyBorder="1" applyAlignment="1">
      <alignment horizontal="right"/>
    </xf>
    <xf numFmtId="0" fontId="22" fillId="16" borderId="61" xfId="0" quotePrefix="1" applyFont="1" applyFill="1" applyBorder="1" applyAlignment="1">
      <alignment horizontal="center"/>
    </xf>
    <xf numFmtId="0" fontId="22" fillId="16" borderId="61" xfId="0" applyFont="1" applyFill="1" applyBorder="1" applyAlignment="1">
      <alignment horizontal="center"/>
    </xf>
    <xf numFmtId="0" fontId="23" fillId="16" borderId="61" xfId="0" quotePrefix="1" applyFont="1" applyFill="1" applyBorder="1" applyAlignment="1">
      <alignment horizontal="center"/>
    </xf>
    <xf numFmtId="16" fontId="22" fillId="16" borderId="61" xfId="0" quotePrefix="1" applyNumberFormat="1" applyFont="1" applyFill="1" applyBorder="1" applyAlignment="1">
      <alignment horizontal="center"/>
    </xf>
    <xf numFmtId="0" fontId="22" fillId="16" borderId="0" xfId="0" quotePrefix="1" applyFont="1" applyFill="1" applyAlignment="1">
      <alignment horizontal="center"/>
    </xf>
    <xf numFmtId="165" fontId="22" fillId="16" borderId="61" xfId="0" applyNumberFormat="1" applyFont="1" applyFill="1" applyBorder="1"/>
    <xf numFmtId="0" fontId="22" fillId="16" borderId="60" xfId="0" applyFont="1" applyFill="1" applyBorder="1" applyAlignment="1" applyProtection="1">
      <alignment horizontal="centerContinuous"/>
      <protection locked="0"/>
    </xf>
    <xf numFmtId="0" fontId="22" fillId="16" borderId="61" xfId="0" applyFont="1" applyFill="1" applyBorder="1" applyAlignment="1" applyProtection="1">
      <alignment horizontal="centerContinuous"/>
      <protection locked="0"/>
    </xf>
    <xf numFmtId="0" fontId="22" fillId="16" borderId="36" xfId="0" applyFont="1" applyFill="1" applyBorder="1" applyAlignment="1" applyProtection="1">
      <alignment horizontal="centerContinuous"/>
      <protection locked="0"/>
    </xf>
    <xf numFmtId="0" fontId="22" fillId="16" borderId="0" xfId="0" applyFont="1" applyFill="1" applyAlignment="1">
      <alignment horizontal="centerContinuous"/>
    </xf>
    <xf numFmtId="0" fontId="22" fillId="16" borderId="108" xfId="0" applyFont="1" applyFill="1" applyBorder="1" applyAlignment="1" applyProtection="1">
      <alignment horizontal="centerContinuous"/>
      <protection locked="0"/>
    </xf>
    <xf numFmtId="0" fontId="22" fillId="16" borderId="109" xfId="0" applyFont="1" applyFill="1" applyBorder="1" applyAlignment="1" applyProtection="1">
      <alignment horizontal="centerContinuous"/>
      <protection locked="0"/>
    </xf>
    <xf numFmtId="0" fontId="21" fillId="16" borderId="110" xfId="0" applyFont="1" applyFill="1" applyBorder="1" applyAlignment="1">
      <alignment horizontal="left"/>
    </xf>
    <xf numFmtId="0" fontId="20" fillId="16" borderId="111" xfId="0" applyFont="1" applyFill="1" applyBorder="1" applyAlignment="1">
      <alignment horizontal="left"/>
    </xf>
    <xf numFmtId="0" fontId="21" fillId="16" borderId="111" xfId="0" applyFont="1" applyFill="1" applyBorder="1" applyAlignment="1">
      <alignment horizontal="left"/>
    </xf>
    <xf numFmtId="0" fontId="21" fillId="16" borderId="112" xfId="0" applyFont="1" applyFill="1" applyBorder="1" applyAlignment="1">
      <alignment horizontal="left"/>
    </xf>
    <xf numFmtId="165" fontId="22" fillId="16" borderId="113" xfId="0" applyNumberFormat="1" applyFont="1" applyFill="1" applyBorder="1" applyProtection="1">
      <protection locked="0"/>
    </xf>
    <xf numFmtId="165" fontId="22" fillId="16" borderId="114" xfId="0" applyNumberFormat="1" applyFont="1" applyFill="1" applyBorder="1" applyProtection="1">
      <protection locked="0"/>
    </xf>
    <xf numFmtId="0" fontId="21" fillId="16" borderId="0" xfId="0" applyFont="1" applyFill="1"/>
    <xf numFmtId="165" fontId="22" fillId="16" borderId="115" xfId="0" applyNumberFormat="1" applyFont="1" applyFill="1" applyBorder="1"/>
    <xf numFmtId="165" fontId="22" fillId="16" borderId="0" xfId="0" applyNumberFormat="1" applyFont="1" applyFill="1"/>
    <xf numFmtId="165" fontId="22" fillId="16" borderId="116" xfId="0" applyNumberFormat="1" applyFont="1" applyFill="1" applyBorder="1" applyProtection="1">
      <protection locked="0"/>
    </xf>
    <xf numFmtId="165" fontId="22" fillId="16" borderId="62" xfId="0" applyNumberFormat="1" applyFont="1" applyFill="1" applyBorder="1"/>
    <xf numFmtId="0" fontId="22" fillId="16" borderId="63" xfId="0" applyFont="1" applyFill="1" applyBorder="1"/>
    <xf numFmtId="0" fontId="22" fillId="16" borderId="0" xfId="0" applyFont="1" applyFill="1" applyAlignment="1">
      <alignment horizontal="left" wrapText="1"/>
    </xf>
    <xf numFmtId="0" fontId="21" fillId="16" borderId="117" xfId="0" applyFont="1" applyFill="1" applyBorder="1" applyAlignment="1" applyProtection="1">
      <alignment horizontal="left"/>
      <protection locked="0"/>
    </xf>
    <xf numFmtId="0" fontId="20" fillId="16" borderId="61" xfId="0" applyFont="1" applyFill="1" applyBorder="1" applyAlignment="1" applyProtection="1">
      <alignment horizontal="left"/>
      <protection locked="0"/>
    </xf>
    <xf numFmtId="0" fontId="22" fillId="16" borderId="0" xfId="0" applyFont="1" applyFill="1" applyAlignment="1">
      <alignment vertical="top"/>
    </xf>
    <xf numFmtId="165" fontId="22" fillId="16" borderId="37" xfId="0" applyNumberFormat="1" applyFont="1" applyFill="1" applyBorder="1"/>
    <xf numFmtId="0" fontId="22" fillId="16" borderId="35" xfId="0" applyFont="1" applyFill="1" applyBorder="1" applyProtection="1">
      <protection locked="0"/>
    </xf>
    <xf numFmtId="0" fontId="25" fillId="16" borderId="0" xfId="0" applyFont="1" applyFill="1"/>
    <xf numFmtId="0" fontId="22" fillId="16" borderId="118" xfId="0" applyFont="1" applyFill="1" applyBorder="1" applyAlignment="1" applyProtection="1">
      <alignment horizontal="centerContinuous"/>
      <protection locked="0"/>
    </xf>
    <xf numFmtId="0" fontId="22" fillId="16" borderId="64" xfId="0" applyFont="1" applyFill="1" applyBorder="1" applyAlignment="1" applyProtection="1">
      <alignment horizontal="centerContinuous"/>
      <protection locked="0"/>
    </xf>
    <xf numFmtId="0" fontId="22" fillId="16" borderId="119" xfId="0" applyFont="1" applyFill="1" applyBorder="1" applyAlignment="1" applyProtection="1">
      <alignment horizontal="centerContinuous"/>
      <protection locked="0"/>
    </xf>
    <xf numFmtId="0" fontId="22" fillId="16" borderId="120" xfId="0" applyFont="1" applyFill="1" applyBorder="1" applyAlignment="1" applyProtection="1">
      <alignment horizontal="centerContinuous"/>
      <protection locked="0"/>
    </xf>
    <xf numFmtId="0" fontId="22" fillId="16" borderId="0" xfId="0" applyFont="1" applyFill="1" applyAlignment="1" applyProtection="1">
      <alignment horizontal="centerContinuous"/>
      <protection locked="0"/>
    </xf>
    <xf numFmtId="0" fontId="22" fillId="16" borderId="121" xfId="0" applyFont="1" applyFill="1" applyBorder="1" applyAlignment="1" applyProtection="1">
      <alignment horizontal="centerContinuous"/>
      <protection locked="0"/>
    </xf>
    <xf numFmtId="0" fontId="22" fillId="16" borderId="122" xfId="0" applyFont="1" applyFill="1" applyBorder="1" applyAlignment="1" applyProtection="1">
      <alignment horizontal="centerContinuous"/>
      <protection locked="0"/>
    </xf>
    <xf numFmtId="0" fontId="22" fillId="16" borderId="33" xfId="0" applyFont="1" applyFill="1" applyBorder="1" applyAlignment="1" applyProtection="1">
      <alignment horizontal="centerContinuous"/>
      <protection locked="0"/>
    </xf>
    <xf numFmtId="0" fontId="22" fillId="16" borderId="123" xfId="0" applyFont="1" applyFill="1" applyBorder="1" applyAlignment="1" applyProtection="1">
      <alignment horizontal="centerContinuous"/>
      <protection locked="0"/>
    </xf>
    <xf numFmtId="0" fontId="22" fillId="16" borderId="35" xfId="0" applyFont="1" applyFill="1" applyBorder="1" applyAlignment="1" applyProtection="1">
      <alignment horizontal="center"/>
      <protection locked="0"/>
    </xf>
    <xf numFmtId="0" fontId="22" fillId="16" borderId="120" xfId="0" applyFont="1" applyFill="1" applyBorder="1" applyAlignment="1">
      <alignment horizontal="centerContinuous"/>
    </xf>
    <xf numFmtId="0" fontId="22" fillId="16" borderId="60" xfId="0" applyFont="1" applyFill="1" applyBorder="1" applyAlignment="1" applyProtection="1">
      <alignment horizontal="center"/>
      <protection locked="0"/>
    </xf>
    <xf numFmtId="0" fontId="26" fillId="16" borderId="0" xfId="0" applyFont="1" applyFill="1"/>
    <xf numFmtId="0" fontId="27" fillId="16" borderId="0" xfId="0" applyFont="1" applyFill="1"/>
    <xf numFmtId="0" fontId="28" fillId="16" borderId="0" xfId="0" applyFont="1" applyFill="1"/>
    <xf numFmtId="0" fontId="30" fillId="16" borderId="0" xfId="3" applyFont="1" applyFill="1" applyBorder="1" applyAlignment="1" applyProtection="1"/>
    <xf numFmtId="0" fontId="21" fillId="16" borderId="0" xfId="0" applyFont="1" applyFill="1" applyAlignment="1">
      <alignment horizontal="center"/>
    </xf>
    <xf numFmtId="165" fontId="31" fillId="16" borderId="35" xfId="0" applyNumberFormat="1" applyFont="1" applyFill="1" applyBorder="1" applyProtection="1">
      <protection locked="0"/>
    </xf>
    <xf numFmtId="2" fontId="7" fillId="0" borderId="21" xfId="0" applyNumberFormat="1" applyFont="1" applyBorder="1" applyAlignment="1">
      <alignment horizontal="left" vertical="center" wrapText="1"/>
    </xf>
    <xf numFmtId="1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7" fillId="0" borderId="21" xfId="0" applyNumberFormat="1" applyFont="1" applyBorder="1" applyAlignment="1">
      <alignment vertical="center" wrapText="1"/>
    </xf>
    <xf numFmtId="2" fontId="18" fillId="0" borderId="0" xfId="0" applyNumberFormat="1" applyFont="1" applyAlignment="1">
      <alignment vertical="center"/>
    </xf>
    <xf numFmtId="2" fontId="7" fillId="16" borderId="21" xfId="0" applyNumberFormat="1" applyFont="1" applyFill="1" applyBorder="1" applyAlignment="1">
      <alignment vertical="center"/>
    </xf>
    <xf numFmtId="16" fontId="12" fillId="0" borderId="18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vertical="center"/>
    </xf>
    <xf numFmtId="44" fontId="5" fillId="0" borderId="0" xfId="4" applyFont="1"/>
    <xf numFmtId="44" fontId="5" fillId="16" borderId="0" xfId="4" applyFont="1" applyFill="1"/>
    <xf numFmtId="44" fontId="5" fillId="0" borderId="33" xfId="4" applyFont="1" applyBorder="1"/>
    <xf numFmtId="44" fontId="3" fillId="0" borderId="0" xfId="4" applyFont="1"/>
    <xf numFmtId="44" fontId="2" fillId="0" borderId="0" xfId="4" applyFont="1"/>
    <xf numFmtId="44" fontId="3" fillId="0" borderId="48" xfId="4" applyFont="1" applyBorder="1"/>
    <xf numFmtId="44" fontId="2" fillId="10" borderId="0" xfId="4" applyFont="1" applyFill="1"/>
    <xf numFmtId="44" fontId="2" fillId="0" borderId="33" xfId="4" applyFont="1" applyBorder="1"/>
    <xf numFmtId="1" fontId="7" fillId="0" borderId="21" xfId="0" applyNumberFormat="1" applyFont="1" applyBorder="1" applyAlignment="1">
      <alignment horizontal="left"/>
    </xf>
    <xf numFmtId="2" fontId="7" fillId="0" borderId="0" xfId="0" applyNumberFormat="1" applyFont="1"/>
    <xf numFmtId="43" fontId="2" fillId="0" borderId="0" xfId="5" applyFont="1"/>
    <xf numFmtId="43" fontId="2" fillId="0" borderId="0" xfId="5" applyFont="1" applyBorder="1"/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3" fontId="0" fillId="0" borderId="35" xfId="0" applyNumberFormat="1" applyBorder="1"/>
    <xf numFmtId="0" fontId="3" fillId="0" borderId="124" xfId="0" applyFont="1" applyBorder="1" applyAlignment="1">
      <alignment horizontal="center" vertical="center" wrapText="1"/>
    </xf>
    <xf numFmtId="0" fontId="0" fillId="0" borderId="12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5" xfId="0" applyBorder="1"/>
    <xf numFmtId="44" fontId="0" fillId="0" borderId="35" xfId="4" applyFont="1" applyBorder="1"/>
    <xf numFmtId="0" fontId="3" fillId="0" borderId="100" xfId="0" applyFont="1" applyBorder="1" applyAlignment="1">
      <alignment horizontal="center" vertical="center" wrapText="1"/>
    </xf>
    <xf numFmtId="43" fontId="0" fillId="0" borderId="100" xfId="5" applyFont="1" applyFill="1" applyBorder="1"/>
    <xf numFmtId="43" fontId="0" fillId="0" borderId="100" xfId="0" applyNumberFormat="1" applyBorder="1"/>
    <xf numFmtId="43" fontId="0" fillId="0" borderId="35" xfId="5" applyFont="1" applyFill="1" applyBorder="1"/>
    <xf numFmtId="43" fontId="0" fillId="0" borderId="124" xfId="5" applyFont="1" applyFill="1" applyBorder="1"/>
    <xf numFmtId="43" fontId="0" fillId="0" borderId="124" xfId="0" applyNumberFormat="1" applyBorder="1"/>
    <xf numFmtId="43" fontId="0" fillId="0" borderId="125" xfId="0" applyNumberFormat="1" applyBorder="1"/>
    <xf numFmtId="43" fontId="0" fillId="0" borderId="0" xfId="5" applyFont="1" applyFill="1"/>
    <xf numFmtId="4" fontId="3" fillId="0" borderId="35" xfId="0" applyNumberFormat="1" applyFont="1" applyBorder="1" applyAlignment="1">
      <alignment horizontal="center" vertical="center" wrapText="1"/>
    </xf>
    <xf numFmtId="4" fontId="14" fillId="0" borderId="35" xfId="0" applyNumberFormat="1" applyFont="1" applyBorder="1" applyAlignment="1">
      <alignment horizontal="center"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43" fontId="0" fillId="0" borderId="37" xfId="5" applyFont="1" applyFill="1" applyBorder="1"/>
    <xf numFmtId="43" fontId="0" fillId="0" borderId="37" xfId="0" applyNumberFormat="1" applyBorder="1"/>
    <xf numFmtId="0" fontId="33" fillId="0" borderId="35" xfId="0" applyFont="1" applyBorder="1" applyAlignment="1">
      <alignment wrapText="1"/>
    </xf>
    <xf numFmtId="0" fontId="33" fillId="0" borderId="35" xfId="0" applyFont="1" applyBorder="1" applyAlignment="1">
      <alignment horizontal="center" wrapText="1"/>
    </xf>
    <xf numFmtId="44" fontId="33" fillId="0" borderId="35" xfId="4" applyFont="1" applyBorder="1"/>
    <xf numFmtId="0" fontId="33" fillId="0" borderId="35" xfId="0" applyFont="1" applyBorder="1" applyAlignment="1">
      <alignment horizontal="center"/>
    </xf>
    <xf numFmtId="17" fontId="33" fillId="0" borderId="124" xfId="0" applyNumberFormat="1" applyFont="1" applyBorder="1" applyAlignment="1">
      <alignment horizontal="center"/>
    </xf>
    <xf numFmtId="0" fontId="33" fillId="0" borderId="124" xfId="0" applyFont="1" applyBorder="1" applyAlignment="1">
      <alignment horizontal="center"/>
    </xf>
    <xf numFmtId="0" fontId="33" fillId="0" borderId="125" xfId="0" applyFont="1" applyBorder="1" applyAlignment="1">
      <alignment wrapText="1"/>
    </xf>
    <xf numFmtId="43" fontId="33" fillId="0" borderId="125" xfId="0" applyNumberFormat="1" applyFont="1" applyBorder="1"/>
    <xf numFmtId="6" fontId="34" fillId="0" borderId="0" xfId="0" applyNumberFormat="1" applyFont="1" applyAlignment="1">
      <alignment horizontal="right" wrapText="1"/>
    </xf>
    <xf numFmtId="0" fontId="34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1" fillId="0" borderId="20" xfId="0" quotePrefix="1" applyNumberFormat="1" applyFont="1" applyBorder="1" applyAlignment="1">
      <alignment horizontal="center"/>
    </xf>
    <xf numFmtId="2" fontId="2" fillId="12" borderId="122" xfId="0" applyNumberFormat="1" applyFont="1" applyFill="1" applyBorder="1"/>
    <xf numFmtId="2" fontId="2" fillId="12" borderId="33" xfId="0" applyNumberFormat="1" applyFont="1" applyFill="1" applyBorder="1"/>
    <xf numFmtId="16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1" fontId="2" fillId="0" borderId="0" xfId="0" applyNumberFormat="1" applyFont="1" applyAlignment="1">
      <alignment horizontal="left" vertical="center"/>
    </xf>
    <xf numFmtId="4" fontId="35" fillId="3" borderId="79" xfId="0" applyNumberFormat="1" applyFont="1" applyFill="1" applyBorder="1" applyAlignment="1">
      <alignment horizontal="center" vertical="center" wrapText="1"/>
    </xf>
    <xf numFmtId="43" fontId="2" fillId="0" borderId="21" xfId="5" applyFont="1" applyBorder="1" applyAlignment="1">
      <alignment vertical="center"/>
    </xf>
    <xf numFmtId="2" fontId="13" fillId="0" borderId="19" xfId="0" applyNumberFormat="1" applyFont="1" applyBorder="1" applyAlignment="1">
      <alignment vertical="center"/>
    </xf>
    <xf numFmtId="16" fontId="1" fillId="0" borderId="21" xfId="0" applyNumberFormat="1" applyFont="1" applyBorder="1" applyAlignment="1">
      <alignment horizontal="center" vertical="center"/>
    </xf>
    <xf numFmtId="0" fontId="13" fillId="11" borderId="19" xfId="0" applyFont="1" applyFill="1" applyBorder="1" applyAlignment="1">
      <alignment vertical="center"/>
    </xf>
    <xf numFmtId="2" fontId="12" fillId="11" borderId="30" xfId="0" applyNumberFormat="1" applyFont="1" applyFill="1" applyBorder="1" applyAlignment="1">
      <alignment vertical="center"/>
    </xf>
    <xf numFmtId="166" fontId="36" fillId="0" borderId="0" xfId="0" applyNumberFormat="1" applyFont="1"/>
    <xf numFmtId="0" fontId="37" fillId="0" borderId="0" xfId="0" applyFont="1"/>
    <xf numFmtId="0" fontId="38" fillId="0" borderId="0" xfId="0" applyFont="1"/>
    <xf numFmtId="0" fontId="38" fillId="0" borderId="126" xfId="0" applyFont="1" applyBorder="1"/>
    <xf numFmtId="166" fontId="36" fillId="0" borderId="127" xfId="0" applyNumberFormat="1" applyFont="1" applyBorder="1"/>
    <xf numFmtId="0" fontId="36" fillId="0" borderId="0" xfId="0" applyFont="1"/>
    <xf numFmtId="0" fontId="36" fillId="0" borderId="126" xfId="0" applyFont="1" applyBorder="1"/>
    <xf numFmtId="0" fontId="36" fillId="0" borderId="0" xfId="0" applyFont="1" applyAlignment="1">
      <alignment wrapText="1"/>
    </xf>
    <xf numFmtId="0" fontId="36" fillId="0" borderId="126" xfId="0" applyFont="1" applyBorder="1" applyAlignment="1">
      <alignment wrapText="1"/>
    </xf>
    <xf numFmtId="0" fontId="38" fillId="0" borderId="0" xfId="0" applyFont="1" applyAlignment="1">
      <alignment wrapText="1"/>
    </xf>
    <xf numFmtId="167" fontId="36" fillId="0" borderId="0" xfId="0" applyNumberFormat="1" applyFont="1"/>
    <xf numFmtId="167" fontId="38" fillId="0" borderId="126" xfId="0" applyNumberFormat="1" applyFont="1" applyBorder="1"/>
    <xf numFmtId="2" fontId="5" fillId="0" borderId="27" xfId="0" applyNumberFormat="1" applyFont="1" applyBorder="1" applyAlignment="1">
      <alignment vertical="center"/>
    </xf>
    <xf numFmtId="2" fontId="1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1" fillId="0" borderId="51" xfId="0" applyNumberFormat="1" applyFont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9" borderId="4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" fontId="1" fillId="0" borderId="20" xfId="0" quotePrefix="1" applyNumberFormat="1" applyFont="1" applyBorder="1" applyAlignment="1">
      <alignment horizontal="center"/>
    </xf>
    <xf numFmtId="168" fontId="5" fillId="0" borderId="0" xfId="0" applyNumberFormat="1" applyFont="1"/>
    <xf numFmtId="168" fontId="5" fillId="0" borderId="33" xfId="0" applyNumberFormat="1" applyFont="1" applyBorder="1"/>
    <xf numFmtId="168" fontId="3" fillId="0" borderId="0" xfId="0" applyNumberFormat="1" applyFont="1"/>
    <xf numFmtId="168" fontId="2" fillId="0" borderId="0" xfId="0" applyNumberFormat="1" applyFont="1"/>
    <xf numFmtId="168" fontId="3" fillId="0" borderId="48" xfId="0" applyNumberFormat="1" applyFont="1" applyBorder="1"/>
    <xf numFmtId="168" fontId="2" fillId="0" borderId="0" xfId="0" applyNumberFormat="1" applyFont="1" applyAlignment="1">
      <alignment vertical="center"/>
    </xf>
    <xf numFmtId="168" fontId="2" fillId="0" borderId="33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168" fontId="3" fillId="0" borderId="48" xfId="0" applyNumberFormat="1" applyFont="1" applyBorder="1" applyAlignment="1">
      <alignment vertical="center"/>
    </xf>
    <xf numFmtId="44" fontId="5" fillId="0" borderId="0" xfId="4" applyFont="1" applyAlignment="1">
      <alignment vertical="center"/>
    </xf>
    <xf numFmtId="1" fontId="7" fillId="0" borderId="21" xfId="0" quotePrefix="1" applyNumberFormat="1" applyFont="1" applyBorder="1" applyAlignment="1">
      <alignment horizontal="center" vertical="center"/>
    </xf>
    <xf numFmtId="44" fontId="2" fillId="17" borderId="0" xfId="4" applyFont="1" applyFill="1"/>
    <xf numFmtId="2" fontId="5" fillId="5" borderId="128" xfId="0" applyNumberFormat="1" applyFont="1" applyFill="1" applyBorder="1" applyAlignment="1">
      <alignment vertical="center"/>
    </xf>
    <xf numFmtId="2" fontId="5" fillId="6" borderId="129" xfId="0" applyNumberFormat="1" applyFont="1" applyFill="1" applyBorder="1" applyAlignment="1">
      <alignment vertical="center"/>
    </xf>
    <xf numFmtId="2" fontId="5" fillId="9" borderId="130" xfId="0" applyNumberFormat="1" applyFont="1" applyFill="1" applyBorder="1" applyAlignment="1">
      <alignment vertical="center"/>
    </xf>
    <xf numFmtId="1" fontId="1" fillId="0" borderId="21" xfId="0" applyNumberFormat="1" applyFont="1" applyBorder="1" applyAlignment="1">
      <alignment horizontal="left"/>
    </xf>
    <xf numFmtId="1" fontId="1" fillId="0" borderId="56" xfId="0" applyNumberFormat="1" applyFont="1" applyBorder="1" applyAlignment="1">
      <alignment horizontal="left"/>
    </xf>
    <xf numFmtId="1" fontId="7" fillId="0" borderId="20" xfId="0" quotePrefix="1" applyNumberFormat="1" applyFont="1" applyBorder="1" applyAlignment="1">
      <alignment horizontal="center"/>
    </xf>
    <xf numFmtId="1" fontId="7" fillId="0" borderId="103" xfId="0" quotePrefix="1" applyNumberFormat="1" applyFont="1" applyBorder="1" applyAlignment="1">
      <alignment horizontal="left"/>
    </xf>
    <xf numFmtId="0" fontId="7" fillId="0" borderId="0" xfId="0" applyFont="1"/>
    <xf numFmtId="0" fontId="13" fillId="0" borderId="25" xfId="0" applyFont="1" applyBorder="1"/>
    <xf numFmtId="2" fontId="7" fillId="0" borderId="29" xfId="0" applyNumberFormat="1" applyFont="1" applyBorder="1" applyAlignment="1">
      <alignment horizontal="right"/>
    </xf>
    <xf numFmtId="1" fontId="7" fillId="0" borderId="0" xfId="0" quotePrefix="1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right" vertical="center"/>
    </xf>
    <xf numFmtId="2" fontId="1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right"/>
    </xf>
    <xf numFmtId="2" fontId="3" fillId="19" borderId="0" xfId="0" applyNumberFormat="1" applyFont="1" applyFill="1"/>
    <xf numFmtId="16" fontId="7" fillId="0" borderId="21" xfId="0" applyNumberFormat="1" applyFont="1" applyBorder="1" applyAlignment="1">
      <alignment horizontal="left"/>
    </xf>
    <xf numFmtId="2" fontId="1" fillId="0" borderId="32" xfId="0" applyNumberFormat="1" applyFont="1" applyBorder="1" applyAlignment="1">
      <alignment horizontal="right"/>
    </xf>
    <xf numFmtId="4" fontId="3" fillId="3" borderId="75" xfId="0" applyNumberFormat="1" applyFont="1" applyFill="1" applyBorder="1" applyAlignment="1">
      <alignment horizontal="center" vertical="center"/>
    </xf>
    <xf numFmtId="2" fontId="1" fillId="0" borderId="131" xfId="0" applyNumberFormat="1" applyFont="1" applyBorder="1" applyAlignment="1">
      <alignment vertical="center"/>
    </xf>
    <xf numFmtId="166" fontId="38" fillId="0" borderId="0" xfId="0" applyNumberFormat="1" applyFont="1"/>
    <xf numFmtId="2" fontId="7" fillId="0" borderId="23" xfId="0" applyNumberFormat="1" applyFont="1" applyBorder="1"/>
    <xf numFmtId="0" fontId="40" fillId="0" borderId="0" xfId="0" applyFont="1"/>
    <xf numFmtId="169" fontId="36" fillId="0" borderId="0" xfId="5" applyNumberFormat="1" applyFont="1"/>
    <xf numFmtId="0" fontId="40" fillId="0" borderId="132" xfId="0" applyFont="1" applyBorder="1"/>
    <xf numFmtId="169" fontId="36" fillId="0" borderId="132" xfId="5" applyNumberFormat="1" applyFont="1" applyBorder="1"/>
    <xf numFmtId="2" fontId="12" fillId="0" borderId="32" xfId="0" applyNumberFormat="1" applyFont="1" applyBorder="1" applyAlignment="1">
      <alignment vertical="center"/>
    </xf>
    <xf numFmtId="2" fontId="12" fillId="0" borderId="21" xfId="0" applyNumberFormat="1" applyFont="1" applyBorder="1" applyAlignment="1">
      <alignment vertical="center"/>
    </xf>
    <xf numFmtId="43" fontId="7" fillId="0" borderId="23" xfId="5" applyFont="1" applyBorder="1" applyAlignment="1">
      <alignment vertical="center"/>
    </xf>
    <xf numFmtId="43" fontId="5" fillId="0" borderId="23" xfId="5" applyFont="1" applyBorder="1" applyAlignment="1">
      <alignment vertical="center"/>
    </xf>
    <xf numFmtId="43" fontId="12" fillId="11" borderId="23" xfId="5" applyFont="1" applyFill="1" applyBorder="1" applyAlignment="1">
      <alignment vertical="center"/>
    </xf>
    <xf numFmtId="43" fontId="1" fillId="0" borderId="29" xfId="5" applyFont="1" applyBorder="1" applyAlignment="1">
      <alignment vertical="center"/>
    </xf>
    <xf numFmtId="43" fontId="2" fillId="0" borderId="29" xfId="5" applyFont="1" applyBorder="1" applyAlignment="1">
      <alignment vertical="center"/>
    </xf>
    <xf numFmtId="2" fontId="1" fillId="0" borderId="12" xfId="0" applyNumberFormat="1" applyFont="1" applyBorder="1"/>
    <xf numFmtId="2" fontId="1" fillId="0" borderId="133" xfId="0" applyNumberFormat="1" applyFont="1" applyBorder="1"/>
    <xf numFmtId="2" fontId="1" fillId="0" borderId="11" xfId="0" applyNumberFormat="1" applyFont="1" applyBorder="1"/>
    <xf numFmtId="2" fontId="1" fillId="0" borderId="39" xfId="0" applyNumberFormat="1" applyFont="1" applyBorder="1"/>
    <xf numFmtId="2" fontId="1" fillId="0" borderId="121" xfId="0" applyNumberFormat="1" applyFont="1" applyBorder="1"/>
    <xf numFmtId="2" fontId="1" fillId="0" borderId="120" xfId="0" applyNumberFormat="1" applyFont="1" applyBorder="1"/>
    <xf numFmtId="2" fontId="1" fillId="0" borderId="134" xfId="0" applyNumberFormat="1" applyFont="1" applyBorder="1"/>
    <xf numFmtId="2" fontId="5" fillId="0" borderId="11" xfId="0" applyNumberFormat="1" applyFont="1" applyBorder="1" applyAlignment="1">
      <alignment vertical="center"/>
    </xf>
    <xf numFmtId="9" fontId="11" fillId="0" borderId="0" xfId="1"/>
    <xf numFmtId="9" fontId="11" fillId="0" borderId="127" xfId="1" applyBorder="1"/>
    <xf numFmtId="9" fontId="11" fillId="0" borderId="132" xfId="1" applyBorder="1"/>
    <xf numFmtId="9" fontId="33" fillId="0" borderId="0" xfId="1" applyFont="1"/>
    <xf numFmtId="2" fontId="12" fillId="11" borderId="0" xfId="0" applyNumberFormat="1" applyFont="1" applyFill="1" applyAlignment="1">
      <alignment vertical="center"/>
    </xf>
    <xf numFmtId="2" fontId="12" fillId="0" borderId="20" xfId="0" applyNumberFormat="1" applyFont="1" applyBorder="1"/>
    <xf numFmtId="166" fontId="38" fillId="0" borderId="0" xfId="0" applyNumberFormat="1" applyFont="1" applyAlignment="1">
      <alignment horizontal="center" wrapText="1"/>
    </xf>
    <xf numFmtId="0" fontId="40" fillId="0" borderId="0" xfId="0" applyFont="1" applyAlignment="1">
      <alignment wrapText="1"/>
    </xf>
    <xf numFmtId="16" fontId="1" fillId="0" borderId="0" xfId="0" applyNumberFormat="1" applyFont="1" applyAlignment="1">
      <alignment horizontal="right"/>
    </xf>
    <xf numFmtId="4" fontId="3" fillId="3" borderId="80" xfId="0" applyNumberFormat="1" applyFont="1" applyFill="1" applyBorder="1" applyAlignment="1">
      <alignment horizontal="center" vertical="center" wrapText="1"/>
    </xf>
    <xf numFmtId="4" fontId="3" fillId="3" borderId="79" xfId="0" applyNumberFormat="1" applyFont="1" applyFill="1" applyBorder="1" applyAlignment="1">
      <alignment horizontal="center" vertical="center" wrapText="1"/>
    </xf>
    <xf numFmtId="4" fontId="3" fillId="3" borderId="10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75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4" fillId="0" borderId="4" xfId="0" applyNumberFormat="1" applyFont="1" applyBorder="1" applyAlignment="1">
      <alignment horizontal="center" vertical="center" wrapText="1"/>
    </xf>
    <xf numFmtId="14" fontId="7" fillId="0" borderId="56" xfId="0" applyNumberFormat="1" applyFont="1" applyBorder="1" applyAlignment="1">
      <alignment horizontal="center"/>
    </xf>
    <xf numFmtId="14" fontId="5" fillId="4" borderId="61" xfId="0" applyNumberFormat="1" applyFont="1" applyFill="1" applyBorder="1" applyAlignment="1">
      <alignment horizontal="center" vertical="center"/>
    </xf>
    <xf numFmtId="14" fontId="5" fillId="0" borderId="40" xfId="0" applyNumberFormat="1" applyFont="1" applyBorder="1" applyAlignment="1">
      <alignment horizontal="center" vertical="center"/>
    </xf>
    <xf numFmtId="14" fontId="5" fillId="9" borderId="42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4" fontId="3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8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43" fontId="2" fillId="0" borderId="0" xfId="5" applyFont="1" applyFill="1" applyBorder="1"/>
    <xf numFmtId="166" fontId="11" fillId="0" borderId="0" xfId="1" applyNumberFormat="1"/>
    <xf numFmtId="166" fontId="0" fillId="0" borderId="0" xfId="0" applyNumberFormat="1"/>
    <xf numFmtId="166" fontId="36" fillId="20" borderId="127" xfId="0" applyNumberFormat="1" applyFont="1" applyFill="1" applyBorder="1"/>
    <xf numFmtId="2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wrapText="1"/>
    </xf>
    <xf numFmtId="43" fontId="0" fillId="0" borderId="0" xfId="5" applyFont="1"/>
    <xf numFmtId="2" fontId="7" fillId="0" borderId="21" xfId="0" applyNumberFormat="1" applyFont="1" applyBorder="1" applyAlignment="1">
      <alignment horizontal="center" vertical="center"/>
    </xf>
    <xf numFmtId="44" fontId="2" fillId="12" borderId="0" xfId="4" applyFont="1" applyFill="1"/>
    <xf numFmtId="2" fontId="7" fillId="12" borderId="23" xfId="0" applyNumberFormat="1" applyFont="1" applyFill="1" applyBorder="1"/>
    <xf numFmtId="2" fontId="2" fillId="12" borderId="0" xfId="0" applyNumberFormat="1" applyFont="1" applyFill="1"/>
    <xf numFmtId="0" fontId="0" fillId="0" borderId="20" xfId="0" applyBorder="1"/>
    <xf numFmtId="17" fontId="1" fillId="0" borderId="20" xfId="0" quotePrefix="1" applyNumberFormat="1" applyFont="1" applyBorder="1" applyAlignment="1">
      <alignment horizontal="left"/>
    </xf>
    <xf numFmtId="1" fontId="7" fillId="0" borderId="25" xfId="0" applyNumberFormat="1" applyFont="1" applyBorder="1" applyAlignment="1">
      <alignment horizontal="left"/>
    </xf>
    <xf numFmtId="1" fontId="1" fillId="0" borderId="21" xfId="0" quotePrefix="1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4" fontId="1" fillId="0" borderId="21" xfId="0" applyNumberFormat="1" applyFont="1" applyBorder="1" applyAlignment="1">
      <alignment horizontal="left"/>
    </xf>
    <xf numFmtId="2" fontId="1" fillId="0" borderId="32" xfId="0" applyNumberFormat="1" applyFont="1" applyBorder="1" applyAlignment="1">
      <alignment horizontal="left"/>
    </xf>
    <xf numFmtId="43" fontId="0" fillId="0" borderId="0" xfId="5" applyFont="1" applyAlignment="1">
      <alignment wrapText="1"/>
    </xf>
    <xf numFmtId="43" fontId="0" fillId="0" borderId="0" xfId="5" applyFont="1" applyFill="1" applyAlignment="1">
      <alignment wrapText="1"/>
    </xf>
    <xf numFmtId="17" fontId="38" fillId="0" borderId="0" xfId="0" applyNumberFormat="1" applyFont="1" applyAlignment="1">
      <alignment horizontal="center" wrapText="1"/>
    </xf>
    <xf numFmtId="44" fontId="3" fillId="0" borderId="33" xfId="4" applyFont="1" applyBorder="1"/>
    <xf numFmtId="44" fontId="1" fillId="0" borderId="33" xfId="4" applyFont="1" applyBorder="1"/>
    <xf numFmtId="44" fontId="1" fillId="0" borderId="0" xfId="4" applyFont="1"/>
    <xf numFmtId="44" fontId="2" fillId="0" borderId="48" xfId="4" applyFont="1" applyBorder="1"/>
    <xf numFmtId="16" fontId="3" fillId="0" borderId="0" xfId="0" applyNumberFormat="1" applyFont="1"/>
    <xf numFmtId="0" fontId="0" fillId="0" borderId="0" xfId="0"/>
    <xf numFmtId="0" fontId="20" fillId="16" borderId="0" xfId="0" applyFont="1" applyFill="1" applyAlignment="1">
      <alignment horizontal="center"/>
    </xf>
    <xf numFmtId="0" fontId="20" fillId="16" borderId="0" xfId="0" applyFont="1" applyFill="1" applyAlignment="1">
      <alignment horizontal="center" vertical="center"/>
    </xf>
    <xf numFmtId="0" fontId="21" fillId="16" borderId="0" xfId="0" applyFont="1" applyFill="1" applyAlignment="1">
      <alignment horizontal="center"/>
    </xf>
  </cellXfs>
  <cellStyles count="6">
    <cellStyle name="Comma" xfId="5" builtinId="3"/>
    <cellStyle name="Currency" xfId="4" builtinId="4"/>
    <cellStyle name="Explanatory Text" xfId="2" builtinId="53" customBuiltin="1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microsoft.com/office/2017/10/relationships/person" Target="persons/person7.xml"/><Relationship Id="rId3" Type="http://schemas.openxmlformats.org/officeDocument/2006/relationships/worksheet" Target="worksheets/sheet3.xml"/><Relationship Id="rId21" Type="http://schemas.microsoft.com/office/2017/10/relationships/person" Target="persons/person1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3.xml"/><Relationship Id="rId25" Type="http://schemas.microsoft.com/office/2017/10/relationships/person" Target="persons/person6.xml"/><Relationship Id="rId2" Type="http://schemas.openxmlformats.org/officeDocument/2006/relationships/worksheet" Target="worksheets/sheet2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microsoft.com/office/2017/10/relationships/person" Target="persons/person5.xml"/><Relationship Id="rId5" Type="http://schemas.openxmlformats.org/officeDocument/2006/relationships/worksheet" Target="worksheets/sheet5.xml"/><Relationship Id="rId23" Type="http://schemas.microsoft.com/office/2017/10/relationships/person" Target="persons/person4.xml"/><Relationship Id="rId10" Type="http://schemas.openxmlformats.org/officeDocument/2006/relationships/styles" Target="styles.xml"/><Relationship Id="rId19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22" Type="http://schemas.microsoft.com/office/2017/10/relationships/person" Target="persons/perso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'Jan - March 2024'!$M$4:$AC$4</c:f>
              <c:strCache>
                <c:ptCount val="17"/>
                <c:pt idx="0">
                  <c:v>CLERK</c:v>
                </c:pt>
                <c:pt idx="1">
                  <c:v>ADMIN</c:v>
                </c:pt>
                <c:pt idx="2">
                  <c:v>GREENS</c:v>
                </c:pt>
                <c:pt idx="3">
                  <c:v>MAINTENANCE</c:v>
                </c:pt>
                <c:pt idx="4">
                  <c:v>BANK</c:v>
                </c:pt>
                <c:pt idx="5">
                  <c:v>AUDIT</c:v>
                </c:pt>
                <c:pt idx="6">
                  <c:v>INSURANCE</c:v>
                </c:pt>
                <c:pt idx="7">
                  <c:v>SUBSCRIPTIONS</c:v>
                </c:pt>
                <c:pt idx="8">
                  <c:v>IT</c:v>
                </c:pt>
                <c:pt idx="9">
                  <c:v>EVENTS</c:v>
                </c:pt>
                <c:pt idx="10">
                  <c:v>RBWM</c:v>
                </c:pt>
                <c:pt idx="11">
                  <c:v>CONSULTANCY</c:v>
                </c:pt>
                <c:pt idx="12">
                  <c:v>TRAINING</c:v>
                </c:pt>
                <c:pt idx="13">
                  <c:v>PROJECTS</c:v>
                </c:pt>
                <c:pt idx="14">
                  <c:v>OTHER</c:v>
                </c:pt>
                <c:pt idx="15">
                  <c:v>ONE OFF</c:v>
                </c:pt>
                <c:pt idx="16">
                  <c:v>Sec. 137</c:v>
                </c:pt>
              </c:strCache>
            </c:strRef>
          </c:cat>
          <c:val>
            <c:numRef>
              <c:f>'Jan - March 2024'!$M$31:$AC$31</c:f>
              <c:numCache>
                <c:formatCode>0.00</c:formatCode>
                <c:ptCount val="17"/>
                <c:pt idx="0">
                  <c:v>18530.800000000003</c:v>
                </c:pt>
                <c:pt idx="1">
                  <c:v>5625.6</c:v>
                </c:pt>
                <c:pt idx="2">
                  <c:v>14617.08</c:v>
                </c:pt>
                <c:pt idx="3">
                  <c:v>1513.4</c:v>
                </c:pt>
                <c:pt idx="4">
                  <c:v>72</c:v>
                </c:pt>
                <c:pt idx="5">
                  <c:v>620</c:v>
                </c:pt>
                <c:pt idx="6">
                  <c:v>604.11</c:v>
                </c:pt>
                <c:pt idx="7">
                  <c:v>999.66000000000008</c:v>
                </c:pt>
                <c:pt idx="8">
                  <c:v>265</c:v>
                </c:pt>
                <c:pt idx="9">
                  <c:v>2739.69</c:v>
                </c:pt>
                <c:pt idx="10">
                  <c:v>3000</c:v>
                </c:pt>
                <c:pt idx="11">
                  <c:v>0</c:v>
                </c:pt>
                <c:pt idx="12">
                  <c:v>428.44000000000005</c:v>
                </c:pt>
                <c:pt idx="13">
                  <c:v>0</c:v>
                </c:pt>
                <c:pt idx="14">
                  <c:v>276.29999999999995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4-4AE9-A279-E63456ED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920909886264221"/>
          <c:y val="3.048811606882473E-2"/>
          <c:w val="0.22412423447069116"/>
          <c:h val="0.948283027121609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Budgeted Income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39-43F6-A6F8-3160534605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39-43F6-A6F8-3160534605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39-43F6-A6F8-316053460595}"/>
              </c:ext>
            </c:extLst>
          </c:dPt>
          <c:dLbls>
            <c:dLbl>
              <c:idx val="1"/>
              <c:layout>
                <c:manualLayout>
                  <c:x val="5.0036089238845144E-2"/>
                  <c:y val="0.144491105278506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9-43F6-A6F8-316053460595}"/>
                </c:ext>
              </c:extLst>
            </c:dLbl>
            <c:dLbl>
              <c:idx val="2"/>
              <c:layout>
                <c:manualLayout>
                  <c:x val="1.1941819772528435E-2"/>
                  <c:y val="7.61829250510352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9-43F6-A6F8-31605346059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Precept</c:v>
              </c:pt>
              <c:pt idx="1">
                <c:v>SLA Grant for Greens</c:v>
              </c:pt>
              <c:pt idx="2">
                <c:v>PCC Recharge</c:v>
              </c:pt>
            </c:strLit>
          </c:cat>
          <c:val>
            <c:numLit>
              <c:formatCode>General</c:formatCode>
              <c:ptCount val="3"/>
              <c:pt idx="0">
                <c:v>45560.45</c:v>
              </c:pt>
              <c:pt idx="1">
                <c:v>2500</c:v>
              </c:pt>
              <c:pt idx="2">
                <c:v>1350</c:v>
              </c:pt>
            </c:numLit>
          </c:val>
          <c:extLst>
            <c:ext xmlns:c16="http://schemas.microsoft.com/office/drawing/2014/chart" uri="{C3380CC4-5D6E-409C-BE32-E72D297353CC}">
              <c16:uniqueId val="{00000006-4539-43F6-A6F8-3160534605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35</xdr:row>
      <xdr:rowOff>157163</xdr:rowOff>
    </xdr:from>
    <xdr:to>
      <xdr:col>27</xdr:col>
      <xdr:colOff>428625</xdr:colOff>
      <xdr:row>51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54</xdr:row>
      <xdr:rowOff>120650</xdr:rowOff>
    </xdr:from>
    <xdr:to>
      <xdr:col>8</xdr:col>
      <xdr:colOff>977900</xdr:colOff>
      <xdr:row>56</xdr:row>
      <xdr:rowOff>127000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92100" y="12150725"/>
          <a:ext cx="561975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t>To the Royal Borough of Windsor and Maidenhead being the Billing Authority within which the above named Parish/Town is situated.  You are hereby directed to pay to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117</xdr:row>
      <xdr:rowOff>171450</xdr:rowOff>
    </xdr:from>
    <xdr:to>
      <xdr:col>3</xdr:col>
      <xdr:colOff>161925</xdr:colOff>
      <xdr:row>132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C56DF7-2B8D-4B3F-B9BD-8B9C0E0F5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drew.Vallance@rbwm.gov.u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O60"/>
  <sheetViews>
    <sheetView tabSelected="1" zoomScale="80" zoomScaleNormal="80" workbookViewId="0">
      <pane ySplit="5" topLeftCell="A6" activePane="bottomLeft" state="frozen"/>
      <selection activeCell="F1" sqref="F1"/>
      <selection pane="bottomLeft"/>
    </sheetView>
  </sheetViews>
  <sheetFormatPr defaultRowHeight="15" x14ac:dyDescent="0.25"/>
  <cols>
    <col min="1" max="1" width="9.140625" style="1" customWidth="1"/>
    <col min="2" max="2" width="45.7109375" style="2" bestFit="1" customWidth="1"/>
    <col min="3" max="3" width="15.85546875" style="480" bestFit="1" customWidth="1"/>
    <col min="4" max="4" width="13.7109375" style="3" bestFit="1" customWidth="1"/>
    <col min="5" max="5" width="13" style="4" customWidth="1"/>
    <col min="6" max="6" width="8.28515625" style="1" customWidth="1"/>
    <col min="7" max="7" width="13.7109375" style="2" bestFit="1" customWidth="1"/>
    <col min="8" max="8" width="12.42578125" style="2" bestFit="1" customWidth="1"/>
    <col min="9" max="9" width="9.85546875" style="2" customWidth="1"/>
    <col min="10" max="11" width="8.7109375" style="2" customWidth="1"/>
    <col min="12" max="12" width="23.85546875" style="2" bestFit="1" customWidth="1"/>
    <col min="13" max="15" width="12.7109375" style="2" customWidth="1"/>
    <col min="16" max="16" width="14.7109375" style="2" customWidth="1"/>
    <col min="17" max="19" width="12.7109375" style="2" customWidth="1"/>
    <col min="20" max="20" width="17" style="2" customWidth="1"/>
    <col min="21" max="23" width="12.7109375" style="2" customWidth="1"/>
    <col min="24" max="24" width="15.5703125" style="2" customWidth="1"/>
    <col min="25" max="30" width="12.7109375" style="2" customWidth="1"/>
    <col min="31" max="31" width="13.85546875" style="85" bestFit="1" customWidth="1"/>
    <col min="32" max="32" width="11.28515625" style="5" customWidth="1"/>
    <col min="33" max="33" width="9.140625" style="5" customWidth="1"/>
    <col min="34" max="34" width="11.28515625" style="5" customWidth="1"/>
    <col min="35" max="1029" width="9.140625" style="5" customWidth="1"/>
  </cols>
  <sheetData>
    <row r="1" spans="1:1029" x14ac:dyDescent="0.25">
      <c r="B1" s="6" t="s">
        <v>285</v>
      </c>
    </row>
    <row r="2" spans="1:1029" x14ac:dyDescent="0.25">
      <c r="B2" s="6"/>
    </row>
    <row r="3" spans="1:1029" ht="15.75" thickBot="1" x14ac:dyDescent="0.3">
      <c r="B3" s="6"/>
      <c r="G3" s="7" t="s">
        <v>0</v>
      </c>
      <c r="H3" s="8"/>
      <c r="I3" s="8"/>
      <c r="J3" s="8"/>
      <c r="K3" s="8"/>
      <c r="L3" s="9" t="s">
        <v>1</v>
      </c>
      <c r="M3" s="257"/>
      <c r="N3" s="258" t="s">
        <v>85</v>
      </c>
      <c r="O3" s="258"/>
      <c r="P3" s="259"/>
      <c r="Q3" s="258"/>
      <c r="R3" s="260"/>
      <c r="S3" s="261"/>
      <c r="T3" s="261"/>
      <c r="U3" s="261"/>
      <c r="V3" s="261"/>
      <c r="W3" s="261" t="s">
        <v>86</v>
      </c>
      <c r="X3" s="261"/>
      <c r="Y3" s="262"/>
      <c r="Z3" s="263"/>
      <c r="AA3" s="264" t="s">
        <v>87</v>
      </c>
      <c r="AB3" s="264"/>
      <c r="AC3" s="265"/>
      <c r="AD3" s="90"/>
      <c r="AE3" s="90"/>
    </row>
    <row r="4" spans="1:1029" ht="31.5" thickTop="1" thickBot="1" x14ac:dyDescent="0.3">
      <c r="A4" s="10" t="s">
        <v>2</v>
      </c>
      <c r="B4" s="11" t="s">
        <v>101</v>
      </c>
      <c r="C4" s="481" t="s">
        <v>3</v>
      </c>
      <c r="D4" s="13" t="s">
        <v>103</v>
      </c>
      <c r="E4" s="14" t="s">
        <v>4</v>
      </c>
      <c r="F4" s="15" t="s">
        <v>107</v>
      </c>
      <c r="G4" s="268" t="s">
        <v>99</v>
      </c>
      <c r="H4" s="17" t="s">
        <v>6</v>
      </c>
      <c r="I4" s="18" t="s">
        <v>7</v>
      </c>
      <c r="J4" s="18" t="s">
        <v>8</v>
      </c>
      <c r="K4" s="19" t="s">
        <v>100</v>
      </c>
      <c r="L4" s="20" t="s">
        <v>5</v>
      </c>
      <c r="M4" s="255" t="s">
        <v>88</v>
      </c>
      <c r="N4" s="256" t="s">
        <v>89</v>
      </c>
      <c r="O4" s="256" t="s">
        <v>90</v>
      </c>
      <c r="P4" s="266" t="s">
        <v>218</v>
      </c>
      <c r="Q4" s="266" t="s">
        <v>219</v>
      </c>
      <c r="R4" s="460" t="s">
        <v>94</v>
      </c>
      <c r="S4" s="460" t="s">
        <v>92</v>
      </c>
      <c r="T4" s="460" t="s">
        <v>225</v>
      </c>
      <c r="U4" s="256" t="s">
        <v>220</v>
      </c>
      <c r="V4" s="256" t="s">
        <v>221</v>
      </c>
      <c r="W4" s="256" t="s">
        <v>10</v>
      </c>
      <c r="X4" s="266" t="s">
        <v>222</v>
      </c>
      <c r="Y4" s="256" t="s">
        <v>223</v>
      </c>
      <c r="Z4" s="267" t="s">
        <v>97</v>
      </c>
      <c r="AA4" s="256" t="s">
        <v>224</v>
      </c>
      <c r="AB4" s="256" t="s">
        <v>98</v>
      </c>
      <c r="AC4" s="296" t="s">
        <v>108</v>
      </c>
      <c r="AD4" s="21" t="s">
        <v>9</v>
      </c>
      <c r="AE4" s="21" t="s">
        <v>156</v>
      </c>
      <c r="AH4" s="525" t="s">
        <v>108</v>
      </c>
    </row>
    <row r="5" spans="1:1029" x14ac:dyDescent="0.25">
      <c r="A5" s="22">
        <v>44287</v>
      </c>
      <c r="B5" s="23" t="s">
        <v>102</v>
      </c>
      <c r="C5" s="483"/>
      <c r="D5" s="24"/>
      <c r="E5" s="25"/>
      <c r="F5" s="26"/>
      <c r="G5" s="535">
        <v>37370.559999999998</v>
      </c>
      <c r="H5" s="27"/>
      <c r="I5" s="28"/>
      <c r="J5" s="28"/>
      <c r="K5" s="29"/>
      <c r="L5" s="30"/>
      <c r="M5" s="230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7"/>
      <c r="AD5" s="31"/>
      <c r="AE5" s="271"/>
      <c r="AH5" s="28">
        <v>0</v>
      </c>
    </row>
    <row r="6" spans="1:1029" x14ac:dyDescent="0.25">
      <c r="A6" s="32">
        <v>45017</v>
      </c>
      <c r="B6" s="39" t="s">
        <v>6</v>
      </c>
      <c r="C6" s="483" t="s">
        <v>296</v>
      </c>
      <c r="D6" s="504" t="s">
        <v>299</v>
      </c>
      <c r="E6" s="275">
        <v>22780</v>
      </c>
      <c r="F6" s="35">
        <v>45019</v>
      </c>
      <c r="G6" s="535">
        <v>22780</v>
      </c>
      <c r="H6" s="461">
        <v>22780</v>
      </c>
      <c r="I6" s="36"/>
      <c r="J6" s="36"/>
      <c r="K6" s="163"/>
      <c r="L6" s="164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6"/>
      <c r="AA6" s="36"/>
      <c r="AB6" s="36"/>
      <c r="AC6" s="298"/>
      <c r="AD6" s="165"/>
      <c r="AE6" s="240"/>
      <c r="AF6" s="81">
        <f t="shared" ref="AF6:AF8" si="0">+L6-SUM(M6:AD6)</f>
        <v>0</v>
      </c>
      <c r="AH6" s="36"/>
    </row>
    <row r="7" spans="1:1029" x14ac:dyDescent="0.25">
      <c r="A7" s="32">
        <v>45021</v>
      </c>
      <c r="B7" s="39" t="s">
        <v>280</v>
      </c>
      <c r="C7" s="483" t="s">
        <v>294</v>
      </c>
      <c r="D7" s="504">
        <v>33</v>
      </c>
      <c r="E7" s="275">
        <v>500</v>
      </c>
      <c r="F7" s="44">
        <v>45061</v>
      </c>
      <c r="G7" s="535">
        <v>500</v>
      </c>
      <c r="H7" s="539"/>
      <c r="I7" s="478"/>
      <c r="J7" s="36">
        <v>500</v>
      </c>
      <c r="K7" s="163"/>
      <c r="L7" s="164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6"/>
      <c r="AA7" s="36"/>
      <c r="AB7" s="36"/>
      <c r="AC7" s="298"/>
      <c r="AD7" s="165"/>
      <c r="AE7" s="240"/>
      <c r="AF7" s="81">
        <f t="shared" si="0"/>
        <v>0</v>
      </c>
      <c r="AH7" s="36"/>
    </row>
    <row r="8" spans="1:1029" x14ac:dyDescent="0.25">
      <c r="A8" s="32">
        <v>45034</v>
      </c>
      <c r="B8" s="39" t="s">
        <v>257</v>
      </c>
      <c r="C8" s="483"/>
      <c r="D8" s="34" t="s">
        <v>298</v>
      </c>
      <c r="E8" s="43">
        <v>1910.29</v>
      </c>
      <c r="F8" s="44">
        <v>45034</v>
      </c>
      <c r="G8" s="535">
        <v>1910.29</v>
      </c>
      <c r="H8" s="40"/>
      <c r="I8" s="41"/>
      <c r="J8" s="36"/>
      <c r="K8" s="534">
        <v>1910.29</v>
      </c>
      <c r="L8" s="164"/>
      <c r="M8" s="37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6"/>
      <c r="AA8" s="36"/>
      <c r="AB8" s="36"/>
      <c r="AC8" s="298"/>
      <c r="AD8" s="165"/>
      <c r="AE8" s="240"/>
      <c r="AF8" s="81">
        <f t="shared" si="0"/>
        <v>0</v>
      </c>
      <c r="AH8" s="36"/>
    </row>
    <row r="9" spans="1:1029" x14ac:dyDescent="0.25">
      <c r="A9" s="32">
        <v>45034</v>
      </c>
      <c r="B9" s="39" t="s">
        <v>157</v>
      </c>
      <c r="C9" s="483" t="s">
        <v>160</v>
      </c>
      <c r="D9" s="34">
        <v>11138530</v>
      </c>
      <c r="E9" s="43">
        <v>992.34</v>
      </c>
      <c r="F9" s="463">
        <v>45036</v>
      </c>
      <c r="G9" s="535"/>
      <c r="H9" s="40"/>
      <c r="I9" s="41"/>
      <c r="J9" s="36"/>
      <c r="K9" s="163"/>
      <c r="L9" s="479">
        <v>992.34</v>
      </c>
      <c r="M9" s="37">
        <v>992.34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6"/>
      <c r="AA9" s="36"/>
      <c r="AB9" s="36"/>
      <c r="AC9" s="298"/>
      <c r="AD9" s="165"/>
      <c r="AE9" s="102"/>
      <c r="AF9" s="81">
        <f t="shared" ref="AF9:AF47" si="1">+L9-SUM(M9:AD9)</f>
        <v>0</v>
      </c>
      <c r="AH9" s="36"/>
    </row>
    <row r="10" spans="1:1029" x14ac:dyDescent="0.25">
      <c r="A10" s="32">
        <v>45034</v>
      </c>
      <c r="B10" s="39" t="s">
        <v>161</v>
      </c>
      <c r="C10" s="483" t="s">
        <v>160</v>
      </c>
      <c r="D10" s="34">
        <v>651659827</v>
      </c>
      <c r="E10" s="43">
        <v>40.64</v>
      </c>
      <c r="F10" s="463">
        <v>45036</v>
      </c>
      <c r="G10" s="535"/>
      <c r="H10" s="42"/>
      <c r="I10" s="36"/>
      <c r="J10" s="36"/>
      <c r="K10" s="163"/>
      <c r="L10" s="479">
        <v>40.64</v>
      </c>
      <c r="M10" s="37">
        <v>40.64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6"/>
      <c r="AA10" s="36"/>
      <c r="AB10" s="36"/>
      <c r="AC10" s="298"/>
      <c r="AD10" s="165"/>
      <c r="AE10" s="102"/>
      <c r="AF10" s="81">
        <f t="shared" si="1"/>
        <v>0</v>
      </c>
      <c r="AH10" s="36"/>
    </row>
    <row r="11" spans="1:1029" s="279" customFormat="1" x14ac:dyDescent="0.25">
      <c r="A11" s="32">
        <v>45034</v>
      </c>
      <c r="B11" s="33" t="s">
        <v>254</v>
      </c>
      <c r="C11" s="483" t="s">
        <v>160</v>
      </c>
      <c r="D11" s="34">
        <v>710205849</v>
      </c>
      <c r="E11" s="47">
        <v>384.44</v>
      </c>
      <c r="F11" s="463">
        <v>45036</v>
      </c>
      <c r="G11" s="536"/>
      <c r="H11" s="42"/>
      <c r="I11" s="36"/>
      <c r="J11" s="36"/>
      <c r="K11" s="163"/>
      <c r="L11" s="479">
        <v>384.44</v>
      </c>
      <c r="M11" s="37">
        <v>384.44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6"/>
      <c r="AA11" s="36"/>
      <c r="AB11" s="36"/>
      <c r="AC11" s="298"/>
      <c r="AD11" s="533"/>
      <c r="AE11" s="102"/>
      <c r="AF11" s="409">
        <f t="shared" si="1"/>
        <v>0</v>
      </c>
      <c r="AG11" s="390"/>
      <c r="AH11" s="36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0"/>
      <c r="CS11" s="390"/>
      <c r="CT11" s="390"/>
      <c r="CU11" s="390"/>
      <c r="CV11" s="390"/>
      <c r="CW11" s="390"/>
      <c r="CX11" s="390"/>
      <c r="CY11" s="390"/>
      <c r="CZ11" s="390"/>
      <c r="DA11" s="390"/>
      <c r="DB11" s="390"/>
      <c r="DC11" s="390"/>
      <c r="DD11" s="390"/>
      <c r="DE11" s="390"/>
      <c r="DF11" s="390"/>
      <c r="DG11" s="390"/>
      <c r="DH11" s="390"/>
      <c r="DI11" s="390"/>
      <c r="DJ11" s="390"/>
      <c r="DK11" s="390"/>
      <c r="DL11" s="390"/>
      <c r="DM11" s="390"/>
      <c r="DN11" s="390"/>
      <c r="DO11" s="390"/>
      <c r="DP11" s="390"/>
      <c r="DQ11" s="390"/>
      <c r="DR11" s="390"/>
      <c r="DS11" s="390"/>
      <c r="DT11" s="390"/>
      <c r="DU11" s="390"/>
      <c r="DV11" s="390"/>
      <c r="DW11" s="390"/>
      <c r="DX11" s="390"/>
      <c r="DY11" s="390"/>
      <c r="DZ11" s="390"/>
      <c r="EA11" s="390"/>
      <c r="EB11" s="390"/>
      <c r="EC11" s="390"/>
      <c r="ED11" s="390"/>
      <c r="EE11" s="390"/>
      <c r="EF11" s="390"/>
      <c r="EG11" s="390"/>
      <c r="EH11" s="390"/>
      <c r="EI11" s="390"/>
      <c r="EJ11" s="390"/>
      <c r="EK11" s="390"/>
      <c r="EL11" s="390"/>
      <c r="EM11" s="390"/>
      <c r="EN11" s="390"/>
      <c r="EO11" s="390"/>
      <c r="EP11" s="390"/>
      <c r="EQ11" s="390"/>
      <c r="ER11" s="390"/>
      <c r="ES11" s="390"/>
      <c r="ET11" s="390"/>
      <c r="EU11" s="390"/>
      <c r="EV11" s="390"/>
      <c r="EW11" s="390"/>
      <c r="EX11" s="390"/>
      <c r="EY11" s="390"/>
      <c r="EZ11" s="390"/>
      <c r="FA11" s="390"/>
      <c r="FB11" s="390"/>
      <c r="FC11" s="390"/>
      <c r="FD11" s="390"/>
      <c r="FE11" s="390"/>
      <c r="FF11" s="390"/>
      <c r="FG11" s="390"/>
      <c r="FH11" s="390"/>
      <c r="FI11" s="390"/>
      <c r="FJ11" s="390"/>
      <c r="FK11" s="390"/>
      <c r="FL11" s="390"/>
      <c r="FM11" s="390"/>
      <c r="FN11" s="390"/>
      <c r="FO11" s="390"/>
      <c r="FP11" s="390"/>
      <c r="FQ11" s="390"/>
      <c r="FR11" s="390"/>
      <c r="FS11" s="390"/>
      <c r="FT11" s="390"/>
      <c r="FU11" s="390"/>
      <c r="FV11" s="390"/>
      <c r="FW11" s="390"/>
      <c r="FX11" s="390"/>
      <c r="FY11" s="390"/>
      <c r="FZ11" s="390"/>
      <c r="GA11" s="390"/>
      <c r="GB11" s="390"/>
      <c r="GC11" s="390"/>
      <c r="GD11" s="390"/>
      <c r="GE11" s="390"/>
      <c r="GF11" s="390"/>
      <c r="GG11" s="390"/>
      <c r="GH11" s="390"/>
      <c r="GI11" s="390"/>
      <c r="GJ11" s="390"/>
      <c r="GK11" s="390"/>
      <c r="GL11" s="390"/>
      <c r="GM11" s="390"/>
      <c r="GN11" s="390"/>
      <c r="GO11" s="390"/>
      <c r="GP11" s="390"/>
      <c r="GQ11" s="390"/>
      <c r="GR11" s="390"/>
      <c r="GS11" s="390"/>
      <c r="GT11" s="390"/>
      <c r="GU11" s="390"/>
      <c r="GV11" s="390"/>
      <c r="GW11" s="390"/>
      <c r="GX11" s="390"/>
      <c r="GY11" s="390"/>
      <c r="GZ11" s="390"/>
      <c r="HA11" s="390"/>
      <c r="HB11" s="390"/>
      <c r="HC11" s="390"/>
      <c r="HD11" s="390"/>
      <c r="HE11" s="390"/>
      <c r="HF11" s="390"/>
      <c r="HG11" s="390"/>
      <c r="HH11" s="390"/>
      <c r="HI11" s="390"/>
      <c r="HJ11" s="390"/>
      <c r="HK11" s="390"/>
      <c r="HL11" s="390"/>
      <c r="HM11" s="390"/>
      <c r="HN11" s="390"/>
      <c r="HO11" s="390"/>
      <c r="HP11" s="390"/>
      <c r="HQ11" s="390"/>
      <c r="HR11" s="390"/>
      <c r="HS11" s="390"/>
      <c r="HT11" s="390"/>
      <c r="HU11" s="390"/>
      <c r="HV11" s="390"/>
      <c r="HW11" s="390"/>
      <c r="HX11" s="390"/>
      <c r="HY11" s="390"/>
      <c r="HZ11" s="390"/>
      <c r="IA11" s="390"/>
      <c r="IB11" s="390"/>
      <c r="IC11" s="390"/>
      <c r="ID11" s="390"/>
      <c r="IE11" s="390"/>
      <c r="IF11" s="390"/>
      <c r="IG11" s="390"/>
      <c r="IH11" s="390"/>
      <c r="II11" s="390"/>
      <c r="IJ11" s="390"/>
      <c r="IK11" s="390"/>
      <c r="IL11" s="390"/>
      <c r="IM11" s="390"/>
      <c r="IN11" s="390"/>
      <c r="IO11" s="390"/>
      <c r="IP11" s="390"/>
      <c r="IQ11" s="390"/>
      <c r="IR11" s="390"/>
      <c r="IS11" s="390"/>
      <c r="IT11" s="390"/>
      <c r="IU11" s="390"/>
      <c r="IV11" s="390"/>
      <c r="IW11" s="390"/>
      <c r="IX11" s="390"/>
      <c r="IY11" s="390"/>
      <c r="IZ11" s="390"/>
      <c r="JA11" s="390"/>
      <c r="JB11" s="390"/>
      <c r="JC11" s="390"/>
      <c r="JD11" s="390"/>
      <c r="JE11" s="390"/>
      <c r="JF11" s="390"/>
      <c r="JG11" s="390"/>
      <c r="JH11" s="390"/>
      <c r="JI11" s="390"/>
      <c r="JJ11" s="390"/>
      <c r="JK11" s="390"/>
      <c r="JL11" s="390"/>
      <c r="JM11" s="390"/>
      <c r="JN11" s="390"/>
      <c r="JO11" s="390"/>
      <c r="JP11" s="390"/>
      <c r="JQ11" s="390"/>
      <c r="JR11" s="390"/>
      <c r="JS11" s="390"/>
      <c r="JT11" s="390"/>
      <c r="JU11" s="390"/>
      <c r="JV11" s="390"/>
      <c r="JW11" s="390"/>
      <c r="JX11" s="390"/>
      <c r="JY11" s="390"/>
      <c r="JZ11" s="390"/>
      <c r="KA11" s="390"/>
      <c r="KB11" s="390"/>
      <c r="KC11" s="390"/>
      <c r="KD11" s="390"/>
      <c r="KE11" s="390"/>
      <c r="KF11" s="390"/>
      <c r="KG11" s="390"/>
      <c r="KH11" s="390"/>
      <c r="KI11" s="390"/>
      <c r="KJ11" s="390"/>
      <c r="KK11" s="390"/>
      <c r="KL11" s="390"/>
      <c r="KM11" s="390"/>
      <c r="KN11" s="390"/>
      <c r="KO11" s="390"/>
      <c r="KP11" s="390"/>
      <c r="KQ11" s="390"/>
      <c r="KR11" s="390"/>
      <c r="KS11" s="390"/>
      <c r="KT11" s="390"/>
      <c r="KU11" s="390"/>
      <c r="KV11" s="390"/>
      <c r="KW11" s="390"/>
      <c r="KX11" s="390"/>
      <c r="KY11" s="390"/>
      <c r="KZ11" s="390"/>
      <c r="LA11" s="390"/>
      <c r="LB11" s="390"/>
      <c r="LC11" s="390"/>
      <c r="LD11" s="390"/>
      <c r="LE11" s="390"/>
      <c r="LF11" s="390"/>
      <c r="LG11" s="390"/>
      <c r="LH11" s="390"/>
      <c r="LI11" s="390"/>
      <c r="LJ11" s="390"/>
      <c r="LK11" s="390"/>
      <c r="LL11" s="390"/>
      <c r="LM11" s="390"/>
      <c r="LN11" s="390"/>
      <c r="LO11" s="390"/>
      <c r="LP11" s="390"/>
      <c r="LQ11" s="390"/>
      <c r="LR11" s="390"/>
      <c r="LS11" s="390"/>
      <c r="LT11" s="390"/>
      <c r="LU11" s="390"/>
      <c r="LV11" s="390"/>
      <c r="LW11" s="390"/>
      <c r="LX11" s="390"/>
      <c r="LY11" s="390"/>
      <c r="LZ11" s="390"/>
      <c r="MA11" s="390"/>
      <c r="MB11" s="390"/>
      <c r="MC11" s="390"/>
      <c r="MD11" s="390"/>
      <c r="ME11" s="390"/>
      <c r="MF11" s="390"/>
      <c r="MG11" s="390"/>
      <c r="MH11" s="390"/>
      <c r="MI11" s="390"/>
      <c r="MJ11" s="390"/>
      <c r="MK11" s="390"/>
      <c r="ML11" s="390"/>
      <c r="MM11" s="390"/>
      <c r="MN11" s="390"/>
      <c r="MO11" s="390"/>
      <c r="MP11" s="390"/>
      <c r="MQ11" s="390"/>
      <c r="MR11" s="390"/>
      <c r="MS11" s="390"/>
      <c r="MT11" s="390"/>
      <c r="MU11" s="390"/>
      <c r="MV11" s="390"/>
      <c r="MW11" s="390"/>
      <c r="MX11" s="390"/>
      <c r="MY11" s="390"/>
      <c r="MZ11" s="390"/>
      <c r="NA11" s="390"/>
      <c r="NB11" s="390"/>
      <c r="NC11" s="390"/>
      <c r="ND11" s="390"/>
      <c r="NE11" s="390"/>
      <c r="NF11" s="390"/>
      <c r="NG11" s="390"/>
      <c r="NH11" s="390"/>
      <c r="NI11" s="390"/>
      <c r="NJ11" s="390"/>
      <c r="NK11" s="390"/>
      <c r="NL11" s="390"/>
      <c r="NM11" s="390"/>
      <c r="NN11" s="390"/>
      <c r="NO11" s="390"/>
      <c r="NP11" s="390"/>
      <c r="NQ11" s="390"/>
      <c r="NR11" s="390"/>
      <c r="NS11" s="390"/>
      <c r="NT11" s="390"/>
      <c r="NU11" s="390"/>
      <c r="NV11" s="390"/>
      <c r="NW11" s="390"/>
      <c r="NX11" s="390"/>
      <c r="NY11" s="390"/>
      <c r="NZ11" s="390"/>
      <c r="OA11" s="390"/>
      <c r="OB11" s="390"/>
      <c r="OC11" s="390"/>
      <c r="OD11" s="390"/>
      <c r="OE11" s="390"/>
      <c r="OF11" s="390"/>
      <c r="OG11" s="390"/>
      <c r="OH11" s="390"/>
      <c r="OI11" s="390"/>
      <c r="OJ11" s="390"/>
      <c r="OK11" s="390"/>
      <c r="OL11" s="390"/>
      <c r="OM11" s="390"/>
      <c r="ON11" s="390"/>
      <c r="OO11" s="390"/>
      <c r="OP11" s="390"/>
      <c r="OQ11" s="390"/>
      <c r="OR11" s="390"/>
      <c r="OS11" s="390"/>
      <c r="OT11" s="390"/>
      <c r="OU11" s="390"/>
      <c r="OV11" s="390"/>
      <c r="OW11" s="390"/>
      <c r="OX11" s="390"/>
      <c r="OY11" s="390"/>
      <c r="OZ11" s="390"/>
      <c r="PA11" s="390"/>
      <c r="PB11" s="390"/>
      <c r="PC11" s="390"/>
      <c r="PD11" s="390"/>
      <c r="PE11" s="390"/>
      <c r="PF11" s="390"/>
      <c r="PG11" s="390"/>
      <c r="PH11" s="390"/>
      <c r="PI11" s="390"/>
      <c r="PJ11" s="390"/>
      <c r="PK11" s="390"/>
      <c r="PL11" s="390"/>
      <c r="PM11" s="390"/>
      <c r="PN11" s="390"/>
      <c r="PO11" s="390"/>
      <c r="PP11" s="390"/>
      <c r="PQ11" s="390"/>
      <c r="PR11" s="390"/>
      <c r="PS11" s="390"/>
      <c r="PT11" s="390"/>
      <c r="PU11" s="390"/>
      <c r="PV11" s="390"/>
      <c r="PW11" s="390"/>
      <c r="PX11" s="390"/>
      <c r="PY11" s="390"/>
      <c r="PZ11" s="390"/>
      <c r="QA11" s="390"/>
      <c r="QB11" s="390"/>
      <c r="QC11" s="390"/>
      <c r="QD11" s="390"/>
      <c r="QE11" s="390"/>
      <c r="QF11" s="390"/>
      <c r="QG11" s="390"/>
      <c r="QH11" s="390"/>
      <c r="QI11" s="390"/>
      <c r="QJ11" s="390"/>
      <c r="QK11" s="390"/>
      <c r="QL11" s="390"/>
      <c r="QM11" s="390"/>
      <c r="QN11" s="390"/>
      <c r="QO11" s="390"/>
      <c r="QP11" s="390"/>
      <c r="QQ11" s="390"/>
      <c r="QR11" s="390"/>
      <c r="QS11" s="390"/>
      <c r="QT11" s="390"/>
      <c r="QU11" s="390"/>
      <c r="QV11" s="390"/>
      <c r="QW11" s="390"/>
      <c r="QX11" s="390"/>
      <c r="QY11" s="390"/>
      <c r="QZ11" s="390"/>
      <c r="RA11" s="390"/>
      <c r="RB11" s="390"/>
      <c r="RC11" s="390"/>
      <c r="RD11" s="390"/>
      <c r="RE11" s="390"/>
      <c r="RF11" s="390"/>
      <c r="RG11" s="390"/>
      <c r="RH11" s="390"/>
      <c r="RI11" s="390"/>
      <c r="RJ11" s="390"/>
      <c r="RK11" s="390"/>
      <c r="RL11" s="390"/>
      <c r="RM11" s="390"/>
      <c r="RN11" s="390"/>
      <c r="RO11" s="390"/>
      <c r="RP11" s="390"/>
      <c r="RQ11" s="390"/>
      <c r="RR11" s="390"/>
      <c r="RS11" s="390"/>
      <c r="RT11" s="390"/>
      <c r="RU11" s="390"/>
      <c r="RV11" s="390"/>
      <c r="RW11" s="390"/>
      <c r="RX11" s="390"/>
      <c r="RY11" s="390"/>
      <c r="RZ11" s="390"/>
      <c r="SA11" s="390"/>
      <c r="SB11" s="390"/>
      <c r="SC11" s="390"/>
      <c r="SD11" s="390"/>
      <c r="SE11" s="390"/>
      <c r="SF11" s="390"/>
      <c r="SG11" s="390"/>
      <c r="SH11" s="390"/>
      <c r="SI11" s="390"/>
      <c r="SJ11" s="390"/>
      <c r="SK11" s="390"/>
      <c r="SL11" s="390"/>
      <c r="SM11" s="390"/>
      <c r="SN11" s="390"/>
      <c r="SO11" s="390"/>
      <c r="SP11" s="390"/>
      <c r="SQ11" s="390"/>
      <c r="SR11" s="390"/>
      <c r="SS11" s="390"/>
      <c r="ST11" s="390"/>
      <c r="SU11" s="390"/>
      <c r="SV11" s="390"/>
      <c r="SW11" s="390"/>
      <c r="SX11" s="390"/>
      <c r="SY11" s="390"/>
      <c r="SZ11" s="390"/>
      <c r="TA11" s="390"/>
      <c r="TB11" s="390"/>
      <c r="TC11" s="390"/>
      <c r="TD11" s="390"/>
      <c r="TE11" s="390"/>
      <c r="TF11" s="390"/>
      <c r="TG11" s="390"/>
      <c r="TH11" s="390"/>
      <c r="TI11" s="390"/>
      <c r="TJ11" s="390"/>
      <c r="TK11" s="390"/>
      <c r="TL11" s="390"/>
      <c r="TM11" s="390"/>
      <c r="TN11" s="390"/>
      <c r="TO11" s="390"/>
      <c r="TP11" s="390"/>
      <c r="TQ11" s="390"/>
      <c r="TR11" s="390"/>
      <c r="TS11" s="390"/>
      <c r="TT11" s="390"/>
      <c r="TU11" s="390"/>
      <c r="TV11" s="390"/>
      <c r="TW11" s="390"/>
      <c r="TX11" s="390"/>
      <c r="TY11" s="390"/>
      <c r="TZ11" s="390"/>
      <c r="UA11" s="390"/>
      <c r="UB11" s="390"/>
      <c r="UC11" s="390"/>
      <c r="UD11" s="390"/>
      <c r="UE11" s="390"/>
      <c r="UF11" s="390"/>
      <c r="UG11" s="390"/>
      <c r="UH11" s="390"/>
      <c r="UI11" s="390"/>
      <c r="UJ11" s="390"/>
      <c r="UK11" s="390"/>
      <c r="UL11" s="390"/>
      <c r="UM11" s="390"/>
      <c r="UN11" s="390"/>
      <c r="UO11" s="390"/>
      <c r="UP11" s="390"/>
      <c r="UQ11" s="390"/>
      <c r="UR11" s="390"/>
      <c r="US11" s="390"/>
      <c r="UT11" s="390"/>
      <c r="UU11" s="390"/>
      <c r="UV11" s="390"/>
      <c r="UW11" s="390"/>
      <c r="UX11" s="390"/>
      <c r="UY11" s="390"/>
      <c r="UZ11" s="390"/>
      <c r="VA11" s="390"/>
      <c r="VB11" s="390"/>
      <c r="VC11" s="390"/>
      <c r="VD11" s="390"/>
      <c r="VE11" s="390"/>
      <c r="VF11" s="390"/>
      <c r="VG11" s="390"/>
      <c r="VH11" s="390"/>
      <c r="VI11" s="390"/>
      <c r="VJ11" s="390"/>
      <c r="VK11" s="390"/>
      <c r="VL11" s="390"/>
      <c r="VM11" s="390"/>
      <c r="VN11" s="390"/>
      <c r="VO11" s="390"/>
      <c r="VP11" s="390"/>
      <c r="VQ11" s="390"/>
      <c r="VR11" s="390"/>
      <c r="VS11" s="390"/>
      <c r="VT11" s="390"/>
      <c r="VU11" s="390"/>
      <c r="VV11" s="390"/>
      <c r="VW11" s="390"/>
      <c r="VX11" s="390"/>
      <c r="VY11" s="390"/>
      <c r="VZ11" s="390"/>
      <c r="WA11" s="390"/>
      <c r="WB11" s="390"/>
      <c r="WC11" s="390"/>
      <c r="WD11" s="390"/>
      <c r="WE11" s="390"/>
      <c r="WF11" s="390"/>
      <c r="WG11" s="390"/>
      <c r="WH11" s="390"/>
      <c r="WI11" s="390"/>
      <c r="WJ11" s="390"/>
      <c r="WK11" s="390"/>
      <c r="WL11" s="390"/>
      <c r="WM11" s="390"/>
      <c r="WN11" s="390"/>
      <c r="WO11" s="390"/>
      <c r="WP11" s="390"/>
      <c r="WQ11" s="390"/>
      <c r="WR11" s="390"/>
      <c r="WS11" s="390"/>
      <c r="WT11" s="390"/>
      <c r="WU11" s="390"/>
      <c r="WV11" s="390"/>
      <c r="WW11" s="390"/>
      <c r="WX11" s="390"/>
      <c r="WY11" s="390"/>
      <c r="WZ11" s="390"/>
      <c r="XA11" s="390"/>
      <c r="XB11" s="390"/>
      <c r="XC11" s="390"/>
      <c r="XD11" s="390"/>
      <c r="XE11" s="390"/>
      <c r="XF11" s="390"/>
      <c r="XG11" s="390"/>
      <c r="XH11" s="390"/>
      <c r="XI11" s="390"/>
      <c r="XJ11" s="390"/>
      <c r="XK11" s="390"/>
      <c r="XL11" s="390"/>
      <c r="XM11" s="390"/>
      <c r="XN11" s="390"/>
      <c r="XO11" s="390"/>
      <c r="XP11" s="390"/>
      <c r="XQ11" s="390"/>
      <c r="XR11" s="390"/>
      <c r="XS11" s="390"/>
      <c r="XT11" s="390"/>
      <c r="XU11" s="390"/>
      <c r="XV11" s="390"/>
      <c r="XW11" s="390"/>
      <c r="XX11" s="390"/>
      <c r="XY11" s="390"/>
      <c r="XZ11" s="390"/>
      <c r="YA11" s="390"/>
      <c r="YB11" s="390"/>
      <c r="YC11" s="390"/>
      <c r="YD11" s="390"/>
      <c r="YE11" s="390"/>
      <c r="YF11" s="390"/>
      <c r="YG11" s="390"/>
      <c r="YH11" s="390"/>
      <c r="YI11" s="390"/>
      <c r="YJ11" s="390"/>
      <c r="YK11" s="390"/>
      <c r="YL11" s="390"/>
      <c r="YM11" s="390"/>
      <c r="YN11" s="390"/>
      <c r="YO11" s="390"/>
      <c r="YP11" s="390"/>
      <c r="YQ11" s="390"/>
      <c r="YR11" s="390"/>
      <c r="YS11" s="390"/>
      <c r="YT11" s="390"/>
      <c r="YU11" s="390"/>
      <c r="YV11" s="390"/>
      <c r="YW11" s="390"/>
      <c r="YX11" s="390"/>
      <c r="YY11" s="390"/>
      <c r="YZ11" s="390"/>
      <c r="ZA11" s="390"/>
      <c r="ZB11" s="390"/>
      <c r="ZC11" s="390"/>
      <c r="ZD11" s="390"/>
      <c r="ZE11" s="390"/>
      <c r="ZF11" s="390"/>
      <c r="ZG11" s="390"/>
      <c r="ZH11" s="390"/>
      <c r="ZI11" s="390"/>
      <c r="ZJ11" s="390"/>
      <c r="ZK11" s="390"/>
      <c r="ZL11" s="390"/>
      <c r="ZM11" s="390"/>
      <c r="ZN11" s="390"/>
      <c r="ZO11" s="390"/>
      <c r="ZP11" s="390"/>
      <c r="ZQ11" s="390"/>
      <c r="ZR11" s="390"/>
      <c r="ZS11" s="390"/>
      <c r="ZT11" s="390"/>
      <c r="ZU11" s="390"/>
      <c r="ZV11" s="390"/>
      <c r="ZW11" s="390"/>
      <c r="ZX11" s="390"/>
      <c r="ZY11" s="390"/>
      <c r="ZZ11" s="390"/>
      <c r="AAA11" s="390"/>
      <c r="AAB11" s="390"/>
      <c r="AAC11" s="390"/>
      <c r="AAD11" s="390"/>
      <c r="AAE11" s="390"/>
      <c r="AAF11" s="390"/>
      <c r="AAG11" s="390"/>
      <c r="AAH11" s="390"/>
      <c r="AAI11" s="390"/>
      <c r="AAJ11" s="390"/>
      <c r="AAK11" s="390"/>
      <c r="AAL11" s="390"/>
      <c r="AAM11" s="390"/>
      <c r="AAN11" s="390"/>
      <c r="AAO11" s="390"/>
      <c r="AAP11" s="390"/>
      <c r="AAQ11" s="390"/>
      <c r="AAR11" s="390"/>
      <c r="AAS11" s="390"/>
      <c r="AAT11" s="390"/>
      <c r="AAU11" s="390"/>
      <c r="AAV11" s="390"/>
      <c r="AAW11" s="390"/>
      <c r="AAX11" s="390"/>
      <c r="AAY11" s="390"/>
      <c r="AAZ11" s="390"/>
      <c r="ABA11" s="390"/>
      <c r="ABB11" s="390"/>
      <c r="ABC11" s="390"/>
      <c r="ABD11" s="390"/>
      <c r="ABE11" s="390"/>
      <c r="ABF11" s="390"/>
      <c r="ABG11" s="390"/>
      <c r="ABH11" s="390"/>
      <c r="ABI11" s="390"/>
      <c r="ABJ11" s="390"/>
      <c r="ABK11" s="390"/>
      <c r="ABL11" s="390"/>
      <c r="ABM11" s="390"/>
      <c r="ABN11" s="390"/>
      <c r="ABO11" s="390"/>
      <c r="ABP11" s="390"/>
      <c r="ABQ11" s="390"/>
      <c r="ABR11" s="390"/>
      <c r="ABS11" s="390"/>
      <c r="ABT11" s="390"/>
      <c r="ABU11" s="390"/>
      <c r="ABV11" s="390"/>
      <c r="ABW11" s="390"/>
      <c r="ABX11" s="390"/>
      <c r="ABY11" s="390"/>
      <c r="ABZ11" s="390"/>
      <c r="ACA11" s="390"/>
      <c r="ACB11" s="390"/>
      <c r="ACC11" s="390"/>
      <c r="ACD11" s="390"/>
      <c r="ACE11" s="390"/>
      <c r="ACF11" s="390"/>
      <c r="ACG11" s="390"/>
      <c r="ACH11" s="390"/>
      <c r="ACI11" s="390"/>
      <c r="ACJ11" s="390"/>
      <c r="ACK11" s="390"/>
      <c r="ACL11" s="390"/>
      <c r="ACM11" s="390"/>
      <c r="ACN11" s="390"/>
      <c r="ACO11" s="390"/>
      <c r="ACP11" s="390"/>
      <c r="ACQ11" s="390"/>
      <c r="ACR11" s="390"/>
      <c r="ACS11" s="390"/>
      <c r="ACT11" s="390"/>
      <c r="ACU11" s="390"/>
      <c r="ACV11" s="390"/>
      <c r="ACW11" s="390"/>
      <c r="ACX11" s="390"/>
      <c r="ACY11" s="390"/>
      <c r="ACZ11" s="390"/>
      <c r="ADA11" s="390"/>
      <c r="ADB11" s="390"/>
      <c r="ADC11" s="390"/>
      <c r="ADD11" s="390"/>
      <c r="ADE11" s="390"/>
      <c r="ADF11" s="390"/>
      <c r="ADG11" s="390"/>
      <c r="ADH11" s="390"/>
      <c r="ADI11" s="390"/>
      <c r="ADJ11" s="390"/>
      <c r="ADK11" s="390"/>
      <c r="ADL11" s="390"/>
      <c r="ADM11" s="390"/>
      <c r="ADN11" s="390"/>
      <c r="ADO11" s="390"/>
      <c r="ADP11" s="390"/>
      <c r="ADQ11" s="390"/>
      <c r="ADR11" s="390"/>
      <c r="ADS11" s="390"/>
      <c r="ADT11" s="390"/>
      <c r="ADU11" s="390"/>
      <c r="ADV11" s="390"/>
      <c r="ADW11" s="390"/>
      <c r="ADX11" s="390"/>
      <c r="ADY11" s="390"/>
      <c r="ADZ11" s="390"/>
      <c r="AEA11" s="390"/>
      <c r="AEB11" s="390"/>
      <c r="AEC11" s="390"/>
      <c r="AED11" s="390"/>
      <c r="AEE11" s="390"/>
      <c r="AEF11" s="390"/>
      <c r="AEG11" s="390"/>
      <c r="AEH11" s="390"/>
      <c r="AEI11" s="390"/>
      <c r="AEJ11" s="390"/>
      <c r="AEK11" s="390"/>
      <c r="AEL11" s="390"/>
      <c r="AEM11" s="390"/>
      <c r="AEN11" s="390"/>
      <c r="AEO11" s="390"/>
      <c r="AEP11" s="390"/>
      <c r="AEQ11" s="390"/>
      <c r="AER11" s="390"/>
      <c r="AES11" s="390"/>
      <c r="AET11" s="390"/>
      <c r="AEU11" s="390"/>
      <c r="AEV11" s="390"/>
      <c r="AEW11" s="390"/>
      <c r="AEX11" s="390"/>
      <c r="AEY11" s="390"/>
      <c r="AEZ11" s="390"/>
      <c r="AFA11" s="390"/>
      <c r="AFB11" s="390"/>
      <c r="AFC11" s="390"/>
      <c r="AFD11" s="390"/>
      <c r="AFE11" s="390"/>
      <c r="AFF11" s="390"/>
      <c r="AFG11" s="390"/>
      <c r="AFH11" s="390"/>
      <c r="AFI11" s="390"/>
      <c r="AFJ11" s="390"/>
      <c r="AFK11" s="390"/>
      <c r="AFL11" s="390"/>
      <c r="AFM11" s="390"/>
      <c r="AFN11" s="390"/>
      <c r="AFO11" s="390"/>
      <c r="AFP11" s="390"/>
      <c r="AFQ11" s="390"/>
      <c r="AFR11" s="390"/>
      <c r="AFS11" s="390"/>
      <c r="AFT11" s="390"/>
      <c r="AFU11" s="390"/>
      <c r="AFV11" s="390"/>
      <c r="AFW11" s="390"/>
      <c r="AFX11" s="390"/>
      <c r="AFY11" s="390"/>
      <c r="AFZ11" s="390"/>
      <c r="AGA11" s="390"/>
      <c r="AGB11" s="390"/>
      <c r="AGC11" s="390"/>
      <c r="AGD11" s="390"/>
      <c r="AGE11" s="390"/>
      <c r="AGF11" s="390"/>
      <c r="AGG11" s="390"/>
      <c r="AGH11" s="390"/>
      <c r="AGI11" s="390"/>
      <c r="AGJ11" s="390"/>
      <c r="AGK11" s="390"/>
      <c r="AGL11" s="390"/>
      <c r="AGM11" s="390"/>
      <c r="AGN11" s="390"/>
      <c r="AGO11" s="390"/>
      <c r="AGP11" s="390"/>
      <c r="AGQ11" s="390"/>
      <c r="AGR11" s="390"/>
      <c r="AGS11" s="390"/>
      <c r="AGT11" s="390"/>
      <c r="AGU11" s="390"/>
      <c r="AGV11" s="390"/>
      <c r="AGW11" s="390"/>
      <c r="AGX11" s="390"/>
      <c r="AGY11" s="390"/>
      <c r="AGZ11" s="390"/>
      <c r="AHA11" s="390"/>
      <c r="AHB11" s="390"/>
      <c r="AHC11" s="390"/>
      <c r="AHD11" s="390"/>
      <c r="AHE11" s="390"/>
      <c r="AHF11" s="390"/>
      <c r="AHG11" s="390"/>
      <c r="AHH11" s="390"/>
      <c r="AHI11" s="390"/>
      <c r="AHJ11" s="390"/>
      <c r="AHK11" s="390"/>
      <c r="AHL11" s="390"/>
      <c r="AHM11" s="390"/>
      <c r="AHN11" s="390"/>
      <c r="AHO11" s="390"/>
      <c r="AHP11" s="390"/>
      <c r="AHQ11" s="390"/>
      <c r="AHR11" s="390"/>
      <c r="AHS11" s="390"/>
      <c r="AHT11" s="390"/>
      <c r="AHU11" s="390"/>
      <c r="AHV11" s="390"/>
      <c r="AHW11" s="390"/>
      <c r="AHX11" s="390"/>
      <c r="AHY11" s="390"/>
      <c r="AHZ11" s="390"/>
      <c r="AIA11" s="390"/>
      <c r="AIB11" s="390"/>
      <c r="AIC11" s="390"/>
      <c r="AID11" s="390"/>
      <c r="AIE11" s="390"/>
      <c r="AIF11" s="390"/>
      <c r="AIG11" s="390"/>
      <c r="AIH11" s="390"/>
      <c r="AII11" s="390"/>
      <c r="AIJ11" s="390"/>
      <c r="AIK11" s="390"/>
      <c r="AIL11" s="390"/>
      <c r="AIM11" s="390"/>
      <c r="AIN11" s="390"/>
      <c r="AIO11" s="390"/>
      <c r="AIP11" s="390"/>
      <c r="AIQ11" s="390"/>
      <c r="AIR11" s="390"/>
      <c r="AIS11" s="390"/>
      <c r="AIT11" s="390"/>
      <c r="AIU11" s="390"/>
      <c r="AIV11" s="390"/>
      <c r="AIW11" s="390"/>
      <c r="AIX11" s="390"/>
      <c r="AIY11" s="390"/>
      <c r="AIZ11" s="390"/>
      <c r="AJA11" s="390"/>
      <c r="AJB11" s="390"/>
      <c r="AJC11" s="390"/>
      <c r="AJD11" s="390"/>
      <c r="AJE11" s="390"/>
      <c r="AJF11" s="390"/>
      <c r="AJG11" s="390"/>
      <c r="AJH11" s="390"/>
      <c r="AJI11" s="390"/>
      <c r="AJJ11" s="390"/>
      <c r="AJK11" s="390"/>
      <c r="AJL11" s="390"/>
      <c r="AJM11" s="390"/>
      <c r="AJN11" s="390"/>
      <c r="AJO11" s="390"/>
      <c r="AJP11" s="390"/>
      <c r="AJQ11" s="390"/>
      <c r="AJR11" s="390"/>
      <c r="AJS11" s="390"/>
      <c r="AJT11" s="390"/>
      <c r="AJU11" s="390"/>
      <c r="AJV11" s="390"/>
      <c r="AJW11" s="390"/>
      <c r="AJX11" s="390"/>
      <c r="AJY11" s="390"/>
      <c r="AJZ11" s="390"/>
      <c r="AKA11" s="390"/>
      <c r="AKB11" s="390"/>
      <c r="AKC11" s="390"/>
      <c r="AKD11" s="390"/>
      <c r="AKE11" s="390"/>
      <c r="AKF11" s="390"/>
      <c r="AKG11" s="390"/>
      <c r="AKH11" s="390"/>
      <c r="AKI11" s="390"/>
      <c r="AKJ11" s="390"/>
      <c r="AKK11" s="390"/>
      <c r="AKL11" s="390"/>
      <c r="AKM11" s="390"/>
      <c r="AKN11" s="390"/>
      <c r="AKO11" s="390"/>
      <c r="AKP11" s="390"/>
      <c r="AKQ11" s="390"/>
      <c r="AKR11" s="390"/>
      <c r="AKS11" s="390"/>
      <c r="AKT11" s="390"/>
      <c r="AKU11" s="390"/>
      <c r="AKV11" s="390"/>
      <c r="AKW11" s="390"/>
      <c r="AKX11" s="390"/>
      <c r="AKY11" s="390"/>
      <c r="AKZ11" s="390"/>
      <c r="ALA11" s="390"/>
      <c r="ALB11" s="390"/>
      <c r="ALC11" s="390"/>
      <c r="ALD11" s="390"/>
      <c r="ALE11" s="390"/>
      <c r="ALF11" s="390"/>
      <c r="ALG11" s="390"/>
      <c r="ALH11" s="390"/>
      <c r="ALI11" s="390"/>
      <c r="ALJ11" s="390"/>
      <c r="ALK11" s="390"/>
      <c r="ALL11" s="390"/>
      <c r="ALM11" s="390"/>
      <c r="ALN11" s="390"/>
      <c r="ALO11" s="390"/>
      <c r="ALP11" s="390"/>
      <c r="ALQ11" s="390"/>
      <c r="ALR11" s="390"/>
      <c r="ALS11" s="390"/>
      <c r="ALT11" s="390"/>
      <c r="ALU11" s="390"/>
      <c r="ALV11" s="390"/>
      <c r="ALW11" s="390"/>
      <c r="ALX11" s="390"/>
      <c r="ALY11" s="390"/>
      <c r="ALZ11" s="390"/>
      <c r="AMA11" s="390"/>
      <c r="AMB11" s="390"/>
      <c r="AMC11" s="390"/>
      <c r="AMD11" s="390"/>
      <c r="AME11" s="390"/>
      <c r="AMF11" s="390"/>
      <c r="AMG11" s="390"/>
      <c r="AMH11" s="390"/>
      <c r="AMI11" s="390"/>
      <c r="AMJ11" s="390"/>
      <c r="AMK11" s="390"/>
      <c r="AML11" s="390"/>
      <c r="AMM11" s="390"/>
      <c r="AMN11" s="390"/>
      <c r="AMO11" s="390"/>
    </row>
    <row r="12" spans="1:1029" s="157" customFormat="1" ht="14.25" x14ac:dyDescent="0.2">
      <c r="A12" s="32">
        <v>45034</v>
      </c>
      <c r="B12" s="462" t="s">
        <v>346</v>
      </c>
      <c r="C12" s="483" t="s">
        <v>160</v>
      </c>
      <c r="D12" s="277">
        <v>594286013</v>
      </c>
      <c r="E12" s="166">
        <v>62.5</v>
      </c>
      <c r="F12" s="463">
        <v>45036</v>
      </c>
      <c r="G12" s="537"/>
      <c r="H12" s="465"/>
      <c r="I12" s="156"/>
      <c r="J12" s="156"/>
      <c r="K12" s="166"/>
      <c r="L12" s="479">
        <v>52.5</v>
      </c>
      <c r="M12" s="155"/>
      <c r="N12" s="156">
        <v>52.5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299"/>
      <c r="AD12" s="167"/>
      <c r="AE12" s="102"/>
      <c r="AF12" s="409">
        <f t="shared" si="1"/>
        <v>0</v>
      </c>
      <c r="AH12" s="156"/>
    </row>
    <row r="13" spans="1:1029" s="157" customFormat="1" ht="14.25" x14ac:dyDescent="0.2">
      <c r="A13" s="32">
        <v>45035</v>
      </c>
      <c r="B13" s="462" t="s">
        <v>345</v>
      </c>
      <c r="C13" s="483" t="s">
        <v>227</v>
      </c>
      <c r="D13" s="277">
        <v>594286013</v>
      </c>
      <c r="E13" s="166">
        <v>62.5</v>
      </c>
      <c r="F13" s="463">
        <v>45036</v>
      </c>
      <c r="G13" s="537"/>
      <c r="H13" s="465"/>
      <c r="I13" s="156"/>
      <c r="J13" s="156"/>
      <c r="K13" s="166"/>
      <c r="L13" s="479">
        <v>10</v>
      </c>
      <c r="M13" s="155"/>
      <c r="N13" s="156">
        <v>10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299"/>
      <c r="AD13" s="167"/>
      <c r="AE13" s="102"/>
      <c r="AF13" s="409">
        <f t="shared" ref="AF13" si="2">+L13-SUM(M13:AD13)</f>
        <v>0</v>
      </c>
      <c r="AH13" s="156"/>
    </row>
    <row r="14" spans="1:1029" s="279" customFormat="1" x14ac:dyDescent="0.25">
      <c r="A14" s="32">
        <v>45034</v>
      </c>
      <c r="B14" s="464" t="s">
        <v>255</v>
      </c>
      <c r="C14" s="483" t="s">
        <v>160</v>
      </c>
      <c r="D14" s="34">
        <v>263791826</v>
      </c>
      <c r="E14" s="43">
        <v>15.16</v>
      </c>
      <c r="F14" s="463">
        <v>45036</v>
      </c>
      <c r="G14" s="535"/>
      <c r="H14" s="168"/>
      <c r="I14" s="169"/>
      <c r="J14" s="170"/>
      <c r="K14" s="163"/>
      <c r="L14" s="479">
        <v>15.16</v>
      </c>
      <c r="M14" s="37"/>
      <c r="N14" s="38"/>
      <c r="O14" s="38"/>
      <c r="P14" s="38"/>
      <c r="Q14" s="38"/>
      <c r="R14" s="38"/>
      <c r="S14" s="38"/>
      <c r="T14" s="38"/>
      <c r="U14" s="38"/>
      <c r="V14" s="38">
        <v>15.16</v>
      </c>
      <c r="W14" s="38"/>
      <c r="X14" s="38"/>
      <c r="Y14" s="38"/>
      <c r="Z14" s="36"/>
      <c r="AA14" s="36"/>
      <c r="AB14" s="36"/>
      <c r="AC14" s="298"/>
      <c r="AD14" s="533"/>
      <c r="AE14" s="102"/>
      <c r="AF14" s="409">
        <f t="shared" si="1"/>
        <v>0</v>
      </c>
      <c r="AG14" s="390"/>
      <c r="AH14" s="36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90"/>
      <c r="DA14" s="390"/>
      <c r="DB14" s="390"/>
      <c r="DC14" s="390"/>
      <c r="DD14" s="390"/>
      <c r="DE14" s="390"/>
      <c r="DF14" s="390"/>
      <c r="DG14" s="390"/>
      <c r="DH14" s="390"/>
      <c r="DI14" s="390"/>
      <c r="DJ14" s="390"/>
      <c r="DK14" s="390"/>
      <c r="DL14" s="390"/>
      <c r="DM14" s="390"/>
      <c r="DN14" s="390"/>
      <c r="DO14" s="390"/>
      <c r="DP14" s="390"/>
      <c r="DQ14" s="390"/>
      <c r="DR14" s="390"/>
      <c r="DS14" s="390"/>
      <c r="DT14" s="390"/>
      <c r="DU14" s="390"/>
      <c r="DV14" s="390"/>
      <c r="DW14" s="390"/>
      <c r="DX14" s="390"/>
      <c r="DY14" s="390"/>
      <c r="DZ14" s="390"/>
      <c r="EA14" s="390"/>
      <c r="EB14" s="390"/>
      <c r="EC14" s="390"/>
      <c r="ED14" s="390"/>
      <c r="EE14" s="390"/>
      <c r="EF14" s="390"/>
      <c r="EG14" s="390"/>
      <c r="EH14" s="390"/>
      <c r="EI14" s="390"/>
      <c r="EJ14" s="390"/>
      <c r="EK14" s="390"/>
      <c r="EL14" s="390"/>
      <c r="EM14" s="390"/>
      <c r="EN14" s="390"/>
      <c r="EO14" s="390"/>
      <c r="EP14" s="390"/>
      <c r="EQ14" s="390"/>
      <c r="ER14" s="390"/>
      <c r="ES14" s="390"/>
      <c r="ET14" s="390"/>
      <c r="EU14" s="390"/>
      <c r="EV14" s="390"/>
      <c r="EW14" s="390"/>
      <c r="EX14" s="390"/>
      <c r="EY14" s="390"/>
      <c r="EZ14" s="390"/>
      <c r="FA14" s="390"/>
      <c r="FB14" s="390"/>
      <c r="FC14" s="390"/>
      <c r="FD14" s="390"/>
      <c r="FE14" s="390"/>
      <c r="FF14" s="390"/>
      <c r="FG14" s="390"/>
      <c r="FH14" s="390"/>
      <c r="FI14" s="390"/>
      <c r="FJ14" s="390"/>
      <c r="FK14" s="390"/>
      <c r="FL14" s="390"/>
      <c r="FM14" s="390"/>
      <c r="FN14" s="390"/>
      <c r="FO14" s="390"/>
      <c r="FP14" s="390"/>
      <c r="FQ14" s="390"/>
      <c r="FR14" s="390"/>
      <c r="FS14" s="390"/>
      <c r="FT14" s="390"/>
      <c r="FU14" s="390"/>
      <c r="FV14" s="390"/>
      <c r="FW14" s="390"/>
      <c r="FX14" s="390"/>
      <c r="FY14" s="390"/>
      <c r="FZ14" s="390"/>
      <c r="GA14" s="390"/>
      <c r="GB14" s="390"/>
      <c r="GC14" s="390"/>
      <c r="GD14" s="390"/>
      <c r="GE14" s="390"/>
      <c r="GF14" s="390"/>
      <c r="GG14" s="390"/>
      <c r="GH14" s="390"/>
      <c r="GI14" s="390"/>
      <c r="GJ14" s="390"/>
      <c r="GK14" s="390"/>
      <c r="GL14" s="390"/>
      <c r="GM14" s="390"/>
      <c r="GN14" s="390"/>
      <c r="GO14" s="390"/>
      <c r="GP14" s="390"/>
      <c r="GQ14" s="390"/>
      <c r="GR14" s="390"/>
      <c r="GS14" s="390"/>
      <c r="GT14" s="390"/>
      <c r="GU14" s="390"/>
      <c r="GV14" s="390"/>
      <c r="GW14" s="390"/>
      <c r="GX14" s="390"/>
      <c r="GY14" s="390"/>
      <c r="GZ14" s="390"/>
      <c r="HA14" s="390"/>
      <c r="HB14" s="390"/>
      <c r="HC14" s="390"/>
      <c r="HD14" s="390"/>
      <c r="HE14" s="390"/>
      <c r="HF14" s="390"/>
      <c r="HG14" s="390"/>
      <c r="HH14" s="390"/>
      <c r="HI14" s="390"/>
      <c r="HJ14" s="390"/>
      <c r="HK14" s="390"/>
      <c r="HL14" s="390"/>
      <c r="HM14" s="390"/>
      <c r="HN14" s="390"/>
      <c r="HO14" s="390"/>
      <c r="HP14" s="390"/>
      <c r="HQ14" s="390"/>
      <c r="HR14" s="390"/>
      <c r="HS14" s="390"/>
      <c r="HT14" s="390"/>
      <c r="HU14" s="390"/>
      <c r="HV14" s="390"/>
      <c r="HW14" s="390"/>
      <c r="HX14" s="390"/>
      <c r="HY14" s="390"/>
      <c r="HZ14" s="390"/>
      <c r="IA14" s="390"/>
      <c r="IB14" s="390"/>
      <c r="IC14" s="390"/>
      <c r="ID14" s="390"/>
      <c r="IE14" s="390"/>
      <c r="IF14" s="390"/>
      <c r="IG14" s="390"/>
      <c r="IH14" s="390"/>
      <c r="II14" s="390"/>
      <c r="IJ14" s="390"/>
      <c r="IK14" s="390"/>
      <c r="IL14" s="390"/>
      <c r="IM14" s="390"/>
      <c r="IN14" s="390"/>
      <c r="IO14" s="390"/>
      <c r="IP14" s="390"/>
      <c r="IQ14" s="390"/>
      <c r="IR14" s="390"/>
      <c r="IS14" s="390"/>
      <c r="IT14" s="390"/>
      <c r="IU14" s="390"/>
      <c r="IV14" s="390"/>
      <c r="IW14" s="390"/>
      <c r="IX14" s="390"/>
      <c r="IY14" s="390"/>
      <c r="IZ14" s="390"/>
      <c r="JA14" s="390"/>
      <c r="JB14" s="390"/>
      <c r="JC14" s="390"/>
      <c r="JD14" s="390"/>
      <c r="JE14" s="390"/>
      <c r="JF14" s="390"/>
      <c r="JG14" s="390"/>
      <c r="JH14" s="390"/>
      <c r="JI14" s="390"/>
      <c r="JJ14" s="390"/>
      <c r="JK14" s="390"/>
      <c r="JL14" s="390"/>
      <c r="JM14" s="390"/>
      <c r="JN14" s="390"/>
      <c r="JO14" s="390"/>
      <c r="JP14" s="390"/>
      <c r="JQ14" s="390"/>
      <c r="JR14" s="390"/>
      <c r="JS14" s="390"/>
      <c r="JT14" s="390"/>
      <c r="JU14" s="390"/>
      <c r="JV14" s="390"/>
      <c r="JW14" s="390"/>
      <c r="JX14" s="390"/>
      <c r="JY14" s="390"/>
      <c r="JZ14" s="390"/>
      <c r="KA14" s="390"/>
      <c r="KB14" s="390"/>
      <c r="KC14" s="390"/>
      <c r="KD14" s="390"/>
      <c r="KE14" s="390"/>
      <c r="KF14" s="390"/>
      <c r="KG14" s="390"/>
      <c r="KH14" s="390"/>
      <c r="KI14" s="390"/>
      <c r="KJ14" s="390"/>
      <c r="KK14" s="390"/>
      <c r="KL14" s="390"/>
      <c r="KM14" s="390"/>
      <c r="KN14" s="390"/>
      <c r="KO14" s="390"/>
      <c r="KP14" s="390"/>
      <c r="KQ14" s="390"/>
      <c r="KR14" s="390"/>
      <c r="KS14" s="390"/>
      <c r="KT14" s="390"/>
      <c r="KU14" s="390"/>
      <c r="KV14" s="390"/>
      <c r="KW14" s="390"/>
      <c r="KX14" s="390"/>
      <c r="KY14" s="390"/>
      <c r="KZ14" s="390"/>
      <c r="LA14" s="390"/>
      <c r="LB14" s="390"/>
      <c r="LC14" s="390"/>
      <c r="LD14" s="390"/>
      <c r="LE14" s="390"/>
      <c r="LF14" s="390"/>
      <c r="LG14" s="390"/>
      <c r="LH14" s="390"/>
      <c r="LI14" s="390"/>
      <c r="LJ14" s="390"/>
      <c r="LK14" s="390"/>
      <c r="LL14" s="390"/>
      <c r="LM14" s="390"/>
      <c r="LN14" s="390"/>
      <c r="LO14" s="390"/>
      <c r="LP14" s="390"/>
      <c r="LQ14" s="390"/>
      <c r="LR14" s="390"/>
      <c r="LS14" s="390"/>
      <c r="LT14" s="390"/>
      <c r="LU14" s="390"/>
      <c r="LV14" s="390"/>
      <c r="LW14" s="390"/>
      <c r="LX14" s="390"/>
      <c r="LY14" s="390"/>
      <c r="LZ14" s="390"/>
      <c r="MA14" s="390"/>
      <c r="MB14" s="390"/>
      <c r="MC14" s="390"/>
      <c r="MD14" s="390"/>
      <c r="ME14" s="390"/>
      <c r="MF14" s="390"/>
      <c r="MG14" s="390"/>
      <c r="MH14" s="390"/>
      <c r="MI14" s="390"/>
      <c r="MJ14" s="390"/>
      <c r="MK14" s="390"/>
      <c r="ML14" s="390"/>
      <c r="MM14" s="390"/>
      <c r="MN14" s="390"/>
      <c r="MO14" s="390"/>
      <c r="MP14" s="390"/>
      <c r="MQ14" s="390"/>
      <c r="MR14" s="390"/>
      <c r="MS14" s="390"/>
      <c r="MT14" s="390"/>
      <c r="MU14" s="390"/>
      <c r="MV14" s="390"/>
      <c r="MW14" s="390"/>
      <c r="MX14" s="390"/>
      <c r="MY14" s="390"/>
      <c r="MZ14" s="390"/>
      <c r="NA14" s="390"/>
      <c r="NB14" s="390"/>
      <c r="NC14" s="390"/>
      <c r="ND14" s="390"/>
      <c r="NE14" s="390"/>
      <c r="NF14" s="390"/>
      <c r="NG14" s="390"/>
      <c r="NH14" s="390"/>
      <c r="NI14" s="390"/>
      <c r="NJ14" s="390"/>
      <c r="NK14" s="390"/>
      <c r="NL14" s="390"/>
      <c r="NM14" s="390"/>
      <c r="NN14" s="390"/>
      <c r="NO14" s="390"/>
      <c r="NP14" s="390"/>
      <c r="NQ14" s="390"/>
      <c r="NR14" s="390"/>
      <c r="NS14" s="390"/>
      <c r="NT14" s="390"/>
      <c r="NU14" s="390"/>
      <c r="NV14" s="390"/>
      <c r="NW14" s="390"/>
      <c r="NX14" s="390"/>
      <c r="NY14" s="390"/>
      <c r="NZ14" s="390"/>
      <c r="OA14" s="390"/>
      <c r="OB14" s="390"/>
      <c r="OC14" s="390"/>
      <c r="OD14" s="390"/>
      <c r="OE14" s="390"/>
      <c r="OF14" s="390"/>
      <c r="OG14" s="390"/>
      <c r="OH14" s="390"/>
      <c r="OI14" s="390"/>
      <c r="OJ14" s="390"/>
      <c r="OK14" s="390"/>
      <c r="OL14" s="390"/>
      <c r="OM14" s="390"/>
      <c r="ON14" s="390"/>
      <c r="OO14" s="390"/>
      <c r="OP14" s="390"/>
      <c r="OQ14" s="390"/>
      <c r="OR14" s="390"/>
      <c r="OS14" s="390"/>
      <c r="OT14" s="390"/>
      <c r="OU14" s="390"/>
      <c r="OV14" s="390"/>
      <c r="OW14" s="390"/>
      <c r="OX14" s="390"/>
      <c r="OY14" s="390"/>
      <c r="OZ14" s="390"/>
      <c r="PA14" s="390"/>
      <c r="PB14" s="390"/>
      <c r="PC14" s="390"/>
      <c r="PD14" s="390"/>
      <c r="PE14" s="390"/>
      <c r="PF14" s="390"/>
      <c r="PG14" s="390"/>
      <c r="PH14" s="390"/>
      <c r="PI14" s="390"/>
      <c r="PJ14" s="390"/>
      <c r="PK14" s="390"/>
      <c r="PL14" s="390"/>
      <c r="PM14" s="390"/>
      <c r="PN14" s="390"/>
      <c r="PO14" s="390"/>
      <c r="PP14" s="390"/>
      <c r="PQ14" s="390"/>
      <c r="PR14" s="390"/>
      <c r="PS14" s="390"/>
      <c r="PT14" s="390"/>
      <c r="PU14" s="390"/>
      <c r="PV14" s="390"/>
      <c r="PW14" s="390"/>
      <c r="PX14" s="390"/>
      <c r="PY14" s="390"/>
      <c r="PZ14" s="390"/>
      <c r="QA14" s="390"/>
      <c r="QB14" s="390"/>
      <c r="QC14" s="390"/>
      <c r="QD14" s="390"/>
      <c r="QE14" s="390"/>
      <c r="QF14" s="390"/>
      <c r="QG14" s="390"/>
      <c r="QH14" s="390"/>
      <c r="QI14" s="390"/>
      <c r="QJ14" s="390"/>
      <c r="QK14" s="390"/>
      <c r="QL14" s="390"/>
      <c r="QM14" s="390"/>
      <c r="QN14" s="390"/>
      <c r="QO14" s="390"/>
      <c r="QP14" s="390"/>
      <c r="QQ14" s="390"/>
      <c r="QR14" s="390"/>
      <c r="QS14" s="390"/>
      <c r="QT14" s="390"/>
      <c r="QU14" s="390"/>
      <c r="QV14" s="390"/>
      <c r="QW14" s="390"/>
      <c r="QX14" s="390"/>
      <c r="QY14" s="390"/>
      <c r="QZ14" s="390"/>
      <c r="RA14" s="390"/>
      <c r="RB14" s="390"/>
      <c r="RC14" s="390"/>
      <c r="RD14" s="390"/>
      <c r="RE14" s="390"/>
      <c r="RF14" s="390"/>
      <c r="RG14" s="390"/>
      <c r="RH14" s="390"/>
      <c r="RI14" s="390"/>
      <c r="RJ14" s="390"/>
      <c r="RK14" s="390"/>
      <c r="RL14" s="390"/>
      <c r="RM14" s="390"/>
      <c r="RN14" s="390"/>
      <c r="RO14" s="390"/>
      <c r="RP14" s="390"/>
      <c r="RQ14" s="390"/>
      <c r="RR14" s="390"/>
      <c r="RS14" s="390"/>
      <c r="RT14" s="390"/>
      <c r="RU14" s="390"/>
      <c r="RV14" s="390"/>
      <c r="RW14" s="390"/>
      <c r="RX14" s="390"/>
      <c r="RY14" s="390"/>
      <c r="RZ14" s="390"/>
      <c r="SA14" s="390"/>
      <c r="SB14" s="390"/>
      <c r="SC14" s="390"/>
      <c r="SD14" s="390"/>
      <c r="SE14" s="390"/>
      <c r="SF14" s="390"/>
      <c r="SG14" s="390"/>
      <c r="SH14" s="390"/>
      <c r="SI14" s="390"/>
      <c r="SJ14" s="390"/>
      <c r="SK14" s="390"/>
      <c r="SL14" s="390"/>
      <c r="SM14" s="390"/>
      <c r="SN14" s="390"/>
      <c r="SO14" s="390"/>
      <c r="SP14" s="390"/>
      <c r="SQ14" s="390"/>
      <c r="SR14" s="390"/>
      <c r="SS14" s="390"/>
      <c r="ST14" s="390"/>
      <c r="SU14" s="390"/>
      <c r="SV14" s="390"/>
      <c r="SW14" s="390"/>
      <c r="SX14" s="390"/>
      <c r="SY14" s="390"/>
      <c r="SZ14" s="390"/>
      <c r="TA14" s="390"/>
      <c r="TB14" s="390"/>
      <c r="TC14" s="390"/>
      <c r="TD14" s="390"/>
      <c r="TE14" s="390"/>
      <c r="TF14" s="390"/>
      <c r="TG14" s="390"/>
      <c r="TH14" s="390"/>
      <c r="TI14" s="390"/>
      <c r="TJ14" s="390"/>
      <c r="TK14" s="390"/>
      <c r="TL14" s="390"/>
      <c r="TM14" s="390"/>
      <c r="TN14" s="390"/>
      <c r="TO14" s="390"/>
      <c r="TP14" s="390"/>
      <c r="TQ14" s="390"/>
      <c r="TR14" s="390"/>
      <c r="TS14" s="390"/>
      <c r="TT14" s="390"/>
      <c r="TU14" s="390"/>
      <c r="TV14" s="390"/>
      <c r="TW14" s="390"/>
      <c r="TX14" s="390"/>
      <c r="TY14" s="390"/>
      <c r="TZ14" s="390"/>
      <c r="UA14" s="390"/>
      <c r="UB14" s="390"/>
      <c r="UC14" s="390"/>
      <c r="UD14" s="390"/>
      <c r="UE14" s="390"/>
      <c r="UF14" s="390"/>
      <c r="UG14" s="390"/>
      <c r="UH14" s="390"/>
      <c r="UI14" s="390"/>
      <c r="UJ14" s="390"/>
      <c r="UK14" s="390"/>
      <c r="UL14" s="390"/>
      <c r="UM14" s="390"/>
      <c r="UN14" s="390"/>
      <c r="UO14" s="390"/>
      <c r="UP14" s="390"/>
      <c r="UQ14" s="390"/>
      <c r="UR14" s="390"/>
      <c r="US14" s="390"/>
      <c r="UT14" s="390"/>
      <c r="UU14" s="390"/>
      <c r="UV14" s="390"/>
      <c r="UW14" s="390"/>
      <c r="UX14" s="390"/>
      <c r="UY14" s="390"/>
      <c r="UZ14" s="390"/>
      <c r="VA14" s="390"/>
      <c r="VB14" s="390"/>
      <c r="VC14" s="390"/>
      <c r="VD14" s="390"/>
      <c r="VE14" s="390"/>
      <c r="VF14" s="390"/>
      <c r="VG14" s="390"/>
      <c r="VH14" s="390"/>
      <c r="VI14" s="390"/>
      <c r="VJ14" s="390"/>
      <c r="VK14" s="390"/>
      <c r="VL14" s="390"/>
      <c r="VM14" s="390"/>
      <c r="VN14" s="390"/>
      <c r="VO14" s="390"/>
      <c r="VP14" s="390"/>
      <c r="VQ14" s="390"/>
      <c r="VR14" s="390"/>
      <c r="VS14" s="390"/>
      <c r="VT14" s="390"/>
      <c r="VU14" s="390"/>
      <c r="VV14" s="390"/>
      <c r="VW14" s="390"/>
      <c r="VX14" s="390"/>
      <c r="VY14" s="390"/>
      <c r="VZ14" s="390"/>
      <c r="WA14" s="390"/>
      <c r="WB14" s="390"/>
      <c r="WC14" s="390"/>
      <c r="WD14" s="390"/>
      <c r="WE14" s="390"/>
      <c r="WF14" s="390"/>
      <c r="WG14" s="390"/>
      <c r="WH14" s="390"/>
      <c r="WI14" s="390"/>
      <c r="WJ14" s="390"/>
      <c r="WK14" s="390"/>
      <c r="WL14" s="390"/>
      <c r="WM14" s="390"/>
      <c r="WN14" s="390"/>
      <c r="WO14" s="390"/>
      <c r="WP14" s="390"/>
      <c r="WQ14" s="390"/>
      <c r="WR14" s="390"/>
      <c r="WS14" s="390"/>
      <c r="WT14" s="390"/>
      <c r="WU14" s="390"/>
      <c r="WV14" s="390"/>
      <c r="WW14" s="390"/>
      <c r="WX14" s="390"/>
      <c r="WY14" s="390"/>
      <c r="WZ14" s="390"/>
      <c r="XA14" s="390"/>
      <c r="XB14" s="390"/>
      <c r="XC14" s="390"/>
      <c r="XD14" s="390"/>
      <c r="XE14" s="390"/>
      <c r="XF14" s="390"/>
      <c r="XG14" s="390"/>
      <c r="XH14" s="390"/>
      <c r="XI14" s="390"/>
      <c r="XJ14" s="390"/>
      <c r="XK14" s="390"/>
      <c r="XL14" s="390"/>
      <c r="XM14" s="390"/>
      <c r="XN14" s="390"/>
      <c r="XO14" s="390"/>
      <c r="XP14" s="390"/>
      <c r="XQ14" s="390"/>
      <c r="XR14" s="390"/>
      <c r="XS14" s="390"/>
      <c r="XT14" s="390"/>
      <c r="XU14" s="390"/>
      <c r="XV14" s="390"/>
      <c r="XW14" s="390"/>
      <c r="XX14" s="390"/>
      <c r="XY14" s="390"/>
      <c r="XZ14" s="390"/>
      <c r="YA14" s="390"/>
      <c r="YB14" s="390"/>
      <c r="YC14" s="390"/>
      <c r="YD14" s="390"/>
      <c r="YE14" s="390"/>
      <c r="YF14" s="390"/>
      <c r="YG14" s="390"/>
      <c r="YH14" s="390"/>
      <c r="YI14" s="390"/>
      <c r="YJ14" s="390"/>
      <c r="YK14" s="390"/>
      <c r="YL14" s="390"/>
      <c r="YM14" s="390"/>
      <c r="YN14" s="390"/>
      <c r="YO14" s="390"/>
      <c r="YP14" s="390"/>
      <c r="YQ14" s="390"/>
      <c r="YR14" s="390"/>
      <c r="YS14" s="390"/>
      <c r="YT14" s="390"/>
      <c r="YU14" s="390"/>
      <c r="YV14" s="390"/>
      <c r="YW14" s="390"/>
      <c r="YX14" s="390"/>
      <c r="YY14" s="390"/>
      <c r="YZ14" s="390"/>
      <c r="ZA14" s="390"/>
      <c r="ZB14" s="390"/>
      <c r="ZC14" s="390"/>
      <c r="ZD14" s="390"/>
      <c r="ZE14" s="390"/>
      <c r="ZF14" s="390"/>
      <c r="ZG14" s="390"/>
      <c r="ZH14" s="390"/>
      <c r="ZI14" s="390"/>
      <c r="ZJ14" s="390"/>
      <c r="ZK14" s="390"/>
      <c r="ZL14" s="390"/>
      <c r="ZM14" s="390"/>
      <c r="ZN14" s="390"/>
      <c r="ZO14" s="390"/>
      <c r="ZP14" s="390"/>
      <c r="ZQ14" s="390"/>
      <c r="ZR14" s="390"/>
      <c r="ZS14" s="390"/>
      <c r="ZT14" s="390"/>
      <c r="ZU14" s="390"/>
      <c r="ZV14" s="390"/>
      <c r="ZW14" s="390"/>
      <c r="ZX14" s="390"/>
      <c r="ZY14" s="390"/>
      <c r="ZZ14" s="390"/>
      <c r="AAA14" s="390"/>
      <c r="AAB14" s="390"/>
      <c r="AAC14" s="390"/>
      <c r="AAD14" s="390"/>
      <c r="AAE14" s="390"/>
      <c r="AAF14" s="390"/>
      <c r="AAG14" s="390"/>
      <c r="AAH14" s="390"/>
      <c r="AAI14" s="390"/>
      <c r="AAJ14" s="390"/>
      <c r="AAK14" s="390"/>
      <c r="AAL14" s="390"/>
      <c r="AAM14" s="390"/>
      <c r="AAN14" s="390"/>
      <c r="AAO14" s="390"/>
      <c r="AAP14" s="390"/>
      <c r="AAQ14" s="390"/>
      <c r="AAR14" s="390"/>
      <c r="AAS14" s="390"/>
      <c r="AAT14" s="390"/>
      <c r="AAU14" s="390"/>
      <c r="AAV14" s="390"/>
      <c r="AAW14" s="390"/>
      <c r="AAX14" s="390"/>
      <c r="AAY14" s="390"/>
      <c r="AAZ14" s="390"/>
      <c r="ABA14" s="390"/>
      <c r="ABB14" s="390"/>
      <c r="ABC14" s="390"/>
      <c r="ABD14" s="390"/>
      <c r="ABE14" s="390"/>
      <c r="ABF14" s="390"/>
      <c r="ABG14" s="390"/>
      <c r="ABH14" s="390"/>
      <c r="ABI14" s="390"/>
      <c r="ABJ14" s="390"/>
      <c r="ABK14" s="390"/>
      <c r="ABL14" s="390"/>
      <c r="ABM14" s="390"/>
      <c r="ABN14" s="390"/>
      <c r="ABO14" s="390"/>
      <c r="ABP14" s="390"/>
      <c r="ABQ14" s="390"/>
      <c r="ABR14" s="390"/>
      <c r="ABS14" s="390"/>
      <c r="ABT14" s="390"/>
      <c r="ABU14" s="390"/>
      <c r="ABV14" s="390"/>
      <c r="ABW14" s="390"/>
      <c r="ABX14" s="390"/>
      <c r="ABY14" s="390"/>
      <c r="ABZ14" s="390"/>
      <c r="ACA14" s="390"/>
      <c r="ACB14" s="390"/>
      <c r="ACC14" s="390"/>
      <c r="ACD14" s="390"/>
      <c r="ACE14" s="390"/>
      <c r="ACF14" s="390"/>
      <c r="ACG14" s="390"/>
      <c r="ACH14" s="390"/>
      <c r="ACI14" s="390"/>
      <c r="ACJ14" s="390"/>
      <c r="ACK14" s="390"/>
      <c r="ACL14" s="390"/>
      <c r="ACM14" s="390"/>
      <c r="ACN14" s="390"/>
      <c r="ACO14" s="390"/>
      <c r="ACP14" s="390"/>
      <c r="ACQ14" s="390"/>
      <c r="ACR14" s="390"/>
      <c r="ACS14" s="390"/>
      <c r="ACT14" s="390"/>
      <c r="ACU14" s="390"/>
      <c r="ACV14" s="390"/>
      <c r="ACW14" s="390"/>
      <c r="ACX14" s="390"/>
      <c r="ACY14" s="390"/>
      <c r="ACZ14" s="390"/>
      <c r="ADA14" s="390"/>
      <c r="ADB14" s="390"/>
      <c r="ADC14" s="390"/>
      <c r="ADD14" s="390"/>
      <c r="ADE14" s="390"/>
      <c r="ADF14" s="390"/>
      <c r="ADG14" s="390"/>
      <c r="ADH14" s="390"/>
      <c r="ADI14" s="390"/>
      <c r="ADJ14" s="390"/>
      <c r="ADK14" s="390"/>
      <c r="ADL14" s="390"/>
      <c r="ADM14" s="390"/>
      <c r="ADN14" s="390"/>
      <c r="ADO14" s="390"/>
      <c r="ADP14" s="390"/>
      <c r="ADQ14" s="390"/>
      <c r="ADR14" s="390"/>
      <c r="ADS14" s="390"/>
      <c r="ADT14" s="390"/>
      <c r="ADU14" s="390"/>
      <c r="ADV14" s="390"/>
      <c r="ADW14" s="390"/>
      <c r="ADX14" s="390"/>
      <c r="ADY14" s="390"/>
      <c r="ADZ14" s="390"/>
      <c r="AEA14" s="390"/>
      <c r="AEB14" s="390"/>
      <c r="AEC14" s="390"/>
      <c r="AED14" s="390"/>
      <c r="AEE14" s="390"/>
      <c r="AEF14" s="390"/>
      <c r="AEG14" s="390"/>
      <c r="AEH14" s="390"/>
      <c r="AEI14" s="390"/>
      <c r="AEJ14" s="390"/>
      <c r="AEK14" s="390"/>
      <c r="AEL14" s="390"/>
      <c r="AEM14" s="390"/>
      <c r="AEN14" s="390"/>
      <c r="AEO14" s="390"/>
      <c r="AEP14" s="390"/>
      <c r="AEQ14" s="390"/>
      <c r="AER14" s="390"/>
      <c r="AES14" s="390"/>
      <c r="AET14" s="390"/>
      <c r="AEU14" s="390"/>
      <c r="AEV14" s="390"/>
      <c r="AEW14" s="390"/>
      <c r="AEX14" s="390"/>
      <c r="AEY14" s="390"/>
      <c r="AEZ14" s="390"/>
      <c r="AFA14" s="390"/>
      <c r="AFB14" s="390"/>
      <c r="AFC14" s="390"/>
      <c r="AFD14" s="390"/>
      <c r="AFE14" s="390"/>
      <c r="AFF14" s="390"/>
      <c r="AFG14" s="390"/>
      <c r="AFH14" s="390"/>
      <c r="AFI14" s="390"/>
      <c r="AFJ14" s="390"/>
      <c r="AFK14" s="390"/>
      <c r="AFL14" s="390"/>
      <c r="AFM14" s="390"/>
      <c r="AFN14" s="390"/>
      <c r="AFO14" s="390"/>
      <c r="AFP14" s="390"/>
      <c r="AFQ14" s="390"/>
      <c r="AFR14" s="390"/>
      <c r="AFS14" s="390"/>
      <c r="AFT14" s="390"/>
      <c r="AFU14" s="390"/>
      <c r="AFV14" s="390"/>
      <c r="AFW14" s="390"/>
      <c r="AFX14" s="390"/>
      <c r="AFY14" s="390"/>
      <c r="AFZ14" s="390"/>
      <c r="AGA14" s="390"/>
      <c r="AGB14" s="390"/>
      <c r="AGC14" s="390"/>
      <c r="AGD14" s="390"/>
      <c r="AGE14" s="390"/>
      <c r="AGF14" s="390"/>
      <c r="AGG14" s="390"/>
      <c r="AGH14" s="390"/>
      <c r="AGI14" s="390"/>
      <c r="AGJ14" s="390"/>
      <c r="AGK14" s="390"/>
      <c r="AGL14" s="390"/>
      <c r="AGM14" s="390"/>
      <c r="AGN14" s="390"/>
      <c r="AGO14" s="390"/>
      <c r="AGP14" s="390"/>
      <c r="AGQ14" s="390"/>
      <c r="AGR14" s="390"/>
      <c r="AGS14" s="390"/>
      <c r="AGT14" s="390"/>
      <c r="AGU14" s="390"/>
      <c r="AGV14" s="390"/>
      <c r="AGW14" s="390"/>
      <c r="AGX14" s="390"/>
      <c r="AGY14" s="390"/>
      <c r="AGZ14" s="390"/>
      <c r="AHA14" s="390"/>
      <c r="AHB14" s="390"/>
      <c r="AHC14" s="390"/>
      <c r="AHD14" s="390"/>
      <c r="AHE14" s="390"/>
      <c r="AHF14" s="390"/>
      <c r="AHG14" s="390"/>
      <c r="AHH14" s="390"/>
      <c r="AHI14" s="390"/>
      <c r="AHJ14" s="390"/>
      <c r="AHK14" s="390"/>
      <c r="AHL14" s="390"/>
      <c r="AHM14" s="390"/>
      <c r="AHN14" s="390"/>
      <c r="AHO14" s="390"/>
      <c r="AHP14" s="390"/>
      <c r="AHQ14" s="390"/>
      <c r="AHR14" s="390"/>
      <c r="AHS14" s="390"/>
      <c r="AHT14" s="390"/>
      <c r="AHU14" s="390"/>
      <c r="AHV14" s="390"/>
      <c r="AHW14" s="390"/>
      <c r="AHX14" s="390"/>
      <c r="AHY14" s="390"/>
      <c r="AHZ14" s="390"/>
      <c r="AIA14" s="390"/>
      <c r="AIB14" s="390"/>
      <c r="AIC14" s="390"/>
      <c r="AID14" s="390"/>
      <c r="AIE14" s="390"/>
      <c r="AIF14" s="390"/>
      <c r="AIG14" s="390"/>
      <c r="AIH14" s="390"/>
      <c r="AII14" s="390"/>
      <c r="AIJ14" s="390"/>
      <c r="AIK14" s="390"/>
      <c r="AIL14" s="390"/>
      <c r="AIM14" s="390"/>
      <c r="AIN14" s="390"/>
      <c r="AIO14" s="390"/>
      <c r="AIP14" s="390"/>
      <c r="AIQ14" s="390"/>
      <c r="AIR14" s="390"/>
      <c r="AIS14" s="390"/>
      <c r="AIT14" s="390"/>
      <c r="AIU14" s="390"/>
      <c r="AIV14" s="390"/>
      <c r="AIW14" s="390"/>
      <c r="AIX14" s="390"/>
      <c r="AIY14" s="390"/>
      <c r="AIZ14" s="390"/>
      <c r="AJA14" s="390"/>
      <c r="AJB14" s="390"/>
      <c r="AJC14" s="390"/>
      <c r="AJD14" s="390"/>
      <c r="AJE14" s="390"/>
      <c r="AJF14" s="390"/>
      <c r="AJG14" s="390"/>
      <c r="AJH14" s="390"/>
      <c r="AJI14" s="390"/>
      <c r="AJJ14" s="390"/>
      <c r="AJK14" s="390"/>
      <c r="AJL14" s="390"/>
      <c r="AJM14" s="390"/>
      <c r="AJN14" s="390"/>
      <c r="AJO14" s="390"/>
      <c r="AJP14" s="390"/>
      <c r="AJQ14" s="390"/>
      <c r="AJR14" s="390"/>
      <c r="AJS14" s="390"/>
      <c r="AJT14" s="390"/>
      <c r="AJU14" s="390"/>
      <c r="AJV14" s="390"/>
      <c r="AJW14" s="390"/>
      <c r="AJX14" s="390"/>
      <c r="AJY14" s="390"/>
      <c r="AJZ14" s="390"/>
      <c r="AKA14" s="390"/>
      <c r="AKB14" s="390"/>
      <c r="AKC14" s="390"/>
      <c r="AKD14" s="390"/>
      <c r="AKE14" s="390"/>
      <c r="AKF14" s="390"/>
      <c r="AKG14" s="390"/>
      <c r="AKH14" s="390"/>
      <c r="AKI14" s="390"/>
      <c r="AKJ14" s="390"/>
      <c r="AKK14" s="390"/>
      <c r="AKL14" s="390"/>
      <c r="AKM14" s="390"/>
      <c r="AKN14" s="390"/>
      <c r="AKO14" s="390"/>
      <c r="AKP14" s="390"/>
      <c r="AKQ14" s="390"/>
      <c r="AKR14" s="390"/>
      <c r="AKS14" s="390"/>
      <c r="AKT14" s="390"/>
      <c r="AKU14" s="390"/>
      <c r="AKV14" s="390"/>
      <c r="AKW14" s="390"/>
      <c r="AKX14" s="390"/>
      <c r="AKY14" s="390"/>
      <c r="AKZ14" s="390"/>
      <c r="ALA14" s="390"/>
      <c r="ALB14" s="390"/>
      <c r="ALC14" s="390"/>
      <c r="ALD14" s="390"/>
      <c r="ALE14" s="390"/>
      <c r="ALF14" s="390"/>
      <c r="ALG14" s="390"/>
      <c r="ALH14" s="390"/>
      <c r="ALI14" s="390"/>
      <c r="ALJ14" s="390"/>
      <c r="ALK14" s="390"/>
      <c r="ALL14" s="390"/>
      <c r="ALM14" s="390"/>
      <c r="ALN14" s="390"/>
      <c r="ALO14" s="390"/>
      <c r="ALP14" s="390"/>
      <c r="ALQ14" s="390"/>
      <c r="ALR14" s="390"/>
      <c r="ALS14" s="390"/>
      <c r="ALT14" s="390"/>
      <c r="ALU14" s="390"/>
      <c r="ALV14" s="390"/>
      <c r="ALW14" s="390"/>
      <c r="ALX14" s="390"/>
      <c r="ALY14" s="390"/>
      <c r="ALZ14" s="390"/>
      <c r="AMA14" s="390"/>
      <c r="AMB14" s="390"/>
      <c r="AMC14" s="390"/>
      <c r="AMD14" s="390"/>
      <c r="AME14" s="390"/>
      <c r="AMF14" s="390"/>
      <c r="AMG14" s="390"/>
      <c r="AMH14" s="390"/>
      <c r="AMI14" s="390"/>
      <c r="AMJ14" s="390"/>
      <c r="AMK14" s="390"/>
      <c r="AML14" s="390"/>
      <c r="AMM14" s="390"/>
      <c r="AMN14" s="390"/>
      <c r="AMO14" s="390"/>
    </row>
    <row r="15" spans="1:1029" s="279" customFormat="1" x14ac:dyDescent="0.25">
      <c r="A15" s="32">
        <v>45034</v>
      </c>
      <c r="B15" s="43" t="s">
        <v>159</v>
      </c>
      <c r="C15" s="483" t="s">
        <v>281</v>
      </c>
      <c r="D15" s="34">
        <v>502140661</v>
      </c>
      <c r="E15" s="43">
        <v>299.82</v>
      </c>
      <c r="F15" s="463">
        <v>45036</v>
      </c>
      <c r="G15" s="535"/>
      <c r="H15" s="168"/>
      <c r="I15" s="169"/>
      <c r="J15" s="170"/>
      <c r="K15" s="163"/>
      <c r="L15" s="479">
        <v>299.82</v>
      </c>
      <c r="M15" s="37"/>
      <c r="N15" s="38"/>
      <c r="O15" s="38">
        <v>249.85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6"/>
      <c r="AA15" s="36"/>
      <c r="AB15" s="36"/>
      <c r="AC15" s="298"/>
      <c r="AD15" s="533">
        <v>49.97</v>
      </c>
      <c r="AE15" s="102" t="s">
        <v>163</v>
      </c>
      <c r="AF15" s="409">
        <f t="shared" si="1"/>
        <v>0</v>
      </c>
      <c r="AG15" s="390"/>
      <c r="AH15" s="36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  <c r="DE15" s="390"/>
      <c r="DF15" s="390"/>
      <c r="DG15" s="390"/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0"/>
      <c r="DW15" s="390"/>
      <c r="DX15" s="390"/>
      <c r="DY15" s="390"/>
      <c r="DZ15" s="390"/>
      <c r="EA15" s="390"/>
      <c r="EB15" s="390"/>
      <c r="EC15" s="390"/>
      <c r="ED15" s="390"/>
      <c r="EE15" s="390"/>
      <c r="EF15" s="390"/>
      <c r="EG15" s="390"/>
      <c r="EH15" s="390"/>
      <c r="EI15" s="390"/>
      <c r="EJ15" s="390"/>
      <c r="EK15" s="390"/>
      <c r="EL15" s="390"/>
      <c r="EM15" s="390"/>
      <c r="EN15" s="390"/>
      <c r="EO15" s="390"/>
      <c r="EP15" s="390"/>
      <c r="EQ15" s="390"/>
      <c r="ER15" s="390"/>
      <c r="ES15" s="390"/>
      <c r="ET15" s="390"/>
      <c r="EU15" s="390"/>
      <c r="EV15" s="390"/>
      <c r="EW15" s="390"/>
      <c r="EX15" s="390"/>
      <c r="EY15" s="390"/>
      <c r="EZ15" s="390"/>
      <c r="FA15" s="390"/>
      <c r="FB15" s="390"/>
      <c r="FC15" s="390"/>
      <c r="FD15" s="390"/>
      <c r="FE15" s="390"/>
      <c r="FF15" s="390"/>
      <c r="FG15" s="390"/>
      <c r="FH15" s="390"/>
      <c r="FI15" s="390"/>
      <c r="FJ15" s="390"/>
      <c r="FK15" s="390"/>
      <c r="FL15" s="390"/>
      <c r="FM15" s="390"/>
      <c r="FN15" s="390"/>
      <c r="FO15" s="390"/>
      <c r="FP15" s="390"/>
      <c r="FQ15" s="390"/>
      <c r="FR15" s="390"/>
      <c r="FS15" s="390"/>
      <c r="FT15" s="390"/>
      <c r="FU15" s="390"/>
      <c r="FV15" s="390"/>
      <c r="FW15" s="390"/>
      <c r="FX15" s="390"/>
      <c r="FY15" s="390"/>
      <c r="FZ15" s="390"/>
      <c r="GA15" s="390"/>
      <c r="GB15" s="390"/>
      <c r="GC15" s="390"/>
      <c r="GD15" s="390"/>
      <c r="GE15" s="390"/>
      <c r="GF15" s="390"/>
      <c r="GG15" s="390"/>
      <c r="GH15" s="390"/>
      <c r="GI15" s="390"/>
      <c r="GJ15" s="390"/>
      <c r="GK15" s="390"/>
      <c r="GL15" s="390"/>
      <c r="GM15" s="390"/>
      <c r="GN15" s="390"/>
      <c r="GO15" s="390"/>
      <c r="GP15" s="390"/>
      <c r="GQ15" s="390"/>
      <c r="GR15" s="390"/>
      <c r="GS15" s="390"/>
      <c r="GT15" s="390"/>
      <c r="GU15" s="390"/>
      <c r="GV15" s="390"/>
      <c r="GW15" s="390"/>
      <c r="GX15" s="390"/>
      <c r="GY15" s="390"/>
      <c r="GZ15" s="390"/>
      <c r="HA15" s="390"/>
      <c r="HB15" s="390"/>
      <c r="HC15" s="390"/>
      <c r="HD15" s="390"/>
      <c r="HE15" s="390"/>
      <c r="HF15" s="390"/>
      <c r="HG15" s="390"/>
      <c r="HH15" s="390"/>
      <c r="HI15" s="390"/>
      <c r="HJ15" s="390"/>
      <c r="HK15" s="390"/>
      <c r="HL15" s="390"/>
      <c r="HM15" s="390"/>
      <c r="HN15" s="390"/>
      <c r="HO15" s="390"/>
      <c r="HP15" s="390"/>
      <c r="HQ15" s="390"/>
      <c r="HR15" s="390"/>
      <c r="HS15" s="390"/>
      <c r="HT15" s="390"/>
      <c r="HU15" s="390"/>
      <c r="HV15" s="390"/>
      <c r="HW15" s="390"/>
      <c r="HX15" s="390"/>
      <c r="HY15" s="390"/>
      <c r="HZ15" s="390"/>
      <c r="IA15" s="390"/>
      <c r="IB15" s="390"/>
      <c r="IC15" s="390"/>
      <c r="ID15" s="390"/>
      <c r="IE15" s="390"/>
      <c r="IF15" s="390"/>
      <c r="IG15" s="390"/>
      <c r="IH15" s="390"/>
      <c r="II15" s="390"/>
      <c r="IJ15" s="390"/>
      <c r="IK15" s="390"/>
      <c r="IL15" s="390"/>
      <c r="IM15" s="390"/>
      <c r="IN15" s="390"/>
      <c r="IO15" s="390"/>
      <c r="IP15" s="390"/>
      <c r="IQ15" s="390"/>
      <c r="IR15" s="390"/>
      <c r="IS15" s="390"/>
      <c r="IT15" s="390"/>
      <c r="IU15" s="390"/>
      <c r="IV15" s="390"/>
      <c r="IW15" s="390"/>
      <c r="IX15" s="390"/>
      <c r="IY15" s="390"/>
      <c r="IZ15" s="390"/>
      <c r="JA15" s="390"/>
      <c r="JB15" s="390"/>
      <c r="JC15" s="390"/>
      <c r="JD15" s="390"/>
      <c r="JE15" s="390"/>
      <c r="JF15" s="390"/>
      <c r="JG15" s="390"/>
      <c r="JH15" s="390"/>
      <c r="JI15" s="390"/>
      <c r="JJ15" s="390"/>
      <c r="JK15" s="390"/>
      <c r="JL15" s="390"/>
      <c r="JM15" s="390"/>
      <c r="JN15" s="390"/>
      <c r="JO15" s="390"/>
      <c r="JP15" s="390"/>
      <c r="JQ15" s="390"/>
      <c r="JR15" s="390"/>
      <c r="JS15" s="390"/>
      <c r="JT15" s="390"/>
      <c r="JU15" s="390"/>
      <c r="JV15" s="390"/>
      <c r="JW15" s="390"/>
      <c r="JX15" s="390"/>
      <c r="JY15" s="390"/>
      <c r="JZ15" s="390"/>
      <c r="KA15" s="390"/>
      <c r="KB15" s="390"/>
      <c r="KC15" s="390"/>
      <c r="KD15" s="390"/>
      <c r="KE15" s="390"/>
      <c r="KF15" s="390"/>
      <c r="KG15" s="390"/>
      <c r="KH15" s="390"/>
      <c r="KI15" s="390"/>
      <c r="KJ15" s="390"/>
      <c r="KK15" s="390"/>
      <c r="KL15" s="390"/>
      <c r="KM15" s="390"/>
      <c r="KN15" s="390"/>
      <c r="KO15" s="390"/>
      <c r="KP15" s="390"/>
      <c r="KQ15" s="390"/>
      <c r="KR15" s="390"/>
      <c r="KS15" s="390"/>
      <c r="KT15" s="390"/>
      <c r="KU15" s="390"/>
      <c r="KV15" s="390"/>
      <c r="KW15" s="390"/>
      <c r="KX15" s="390"/>
      <c r="KY15" s="390"/>
      <c r="KZ15" s="390"/>
      <c r="LA15" s="390"/>
      <c r="LB15" s="390"/>
      <c r="LC15" s="390"/>
      <c r="LD15" s="390"/>
      <c r="LE15" s="390"/>
      <c r="LF15" s="390"/>
      <c r="LG15" s="390"/>
      <c r="LH15" s="390"/>
      <c r="LI15" s="390"/>
      <c r="LJ15" s="390"/>
      <c r="LK15" s="390"/>
      <c r="LL15" s="390"/>
      <c r="LM15" s="390"/>
      <c r="LN15" s="390"/>
      <c r="LO15" s="390"/>
      <c r="LP15" s="390"/>
      <c r="LQ15" s="390"/>
      <c r="LR15" s="390"/>
      <c r="LS15" s="390"/>
      <c r="LT15" s="390"/>
      <c r="LU15" s="390"/>
      <c r="LV15" s="390"/>
      <c r="LW15" s="390"/>
      <c r="LX15" s="390"/>
      <c r="LY15" s="390"/>
      <c r="LZ15" s="390"/>
      <c r="MA15" s="390"/>
      <c r="MB15" s="390"/>
      <c r="MC15" s="390"/>
      <c r="MD15" s="390"/>
      <c r="ME15" s="390"/>
      <c r="MF15" s="390"/>
      <c r="MG15" s="390"/>
      <c r="MH15" s="390"/>
      <c r="MI15" s="390"/>
      <c r="MJ15" s="390"/>
      <c r="MK15" s="390"/>
      <c r="ML15" s="390"/>
      <c r="MM15" s="390"/>
      <c r="MN15" s="390"/>
      <c r="MO15" s="390"/>
      <c r="MP15" s="390"/>
      <c r="MQ15" s="390"/>
      <c r="MR15" s="390"/>
      <c r="MS15" s="390"/>
      <c r="MT15" s="390"/>
      <c r="MU15" s="390"/>
      <c r="MV15" s="390"/>
      <c r="MW15" s="390"/>
      <c r="MX15" s="390"/>
      <c r="MY15" s="390"/>
      <c r="MZ15" s="390"/>
      <c r="NA15" s="390"/>
      <c r="NB15" s="390"/>
      <c r="NC15" s="390"/>
      <c r="ND15" s="390"/>
      <c r="NE15" s="390"/>
      <c r="NF15" s="390"/>
      <c r="NG15" s="390"/>
      <c r="NH15" s="390"/>
      <c r="NI15" s="390"/>
      <c r="NJ15" s="390"/>
      <c r="NK15" s="390"/>
      <c r="NL15" s="390"/>
      <c r="NM15" s="390"/>
      <c r="NN15" s="390"/>
      <c r="NO15" s="390"/>
      <c r="NP15" s="390"/>
      <c r="NQ15" s="390"/>
      <c r="NR15" s="390"/>
      <c r="NS15" s="390"/>
      <c r="NT15" s="390"/>
      <c r="NU15" s="390"/>
      <c r="NV15" s="390"/>
      <c r="NW15" s="390"/>
      <c r="NX15" s="390"/>
      <c r="NY15" s="390"/>
      <c r="NZ15" s="390"/>
      <c r="OA15" s="390"/>
      <c r="OB15" s="390"/>
      <c r="OC15" s="390"/>
      <c r="OD15" s="390"/>
      <c r="OE15" s="390"/>
      <c r="OF15" s="390"/>
      <c r="OG15" s="390"/>
      <c r="OH15" s="390"/>
      <c r="OI15" s="390"/>
      <c r="OJ15" s="390"/>
      <c r="OK15" s="390"/>
      <c r="OL15" s="390"/>
      <c r="OM15" s="390"/>
      <c r="ON15" s="390"/>
      <c r="OO15" s="390"/>
      <c r="OP15" s="390"/>
      <c r="OQ15" s="390"/>
      <c r="OR15" s="390"/>
      <c r="OS15" s="390"/>
      <c r="OT15" s="390"/>
      <c r="OU15" s="390"/>
      <c r="OV15" s="390"/>
      <c r="OW15" s="390"/>
      <c r="OX15" s="390"/>
      <c r="OY15" s="390"/>
      <c r="OZ15" s="390"/>
      <c r="PA15" s="390"/>
      <c r="PB15" s="390"/>
      <c r="PC15" s="390"/>
      <c r="PD15" s="390"/>
      <c r="PE15" s="390"/>
      <c r="PF15" s="390"/>
      <c r="PG15" s="390"/>
      <c r="PH15" s="390"/>
      <c r="PI15" s="390"/>
      <c r="PJ15" s="390"/>
      <c r="PK15" s="390"/>
      <c r="PL15" s="390"/>
      <c r="PM15" s="390"/>
      <c r="PN15" s="390"/>
      <c r="PO15" s="390"/>
      <c r="PP15" s="390"/>
      <c r="PQ15" s="390"/>
      <c r="PR15" s="390"/>
      <c r="PS15" s="390"/>
      <c r="PT15" s="390"/>
      <c r="PU15" s="390"/>
      <c r="PV15" s="390"/>
      <c r="PW15" s="390"/>
      <c r="PX15" s="390"/>
      <c r="PY15" s="390"/>
      <c r="PZ15" s="390"/>
      <c r="QA15" s="390"/>
      <c r="QB15" s="390"/>
      <c r="QC15" s="390"/>
      <c r="QD15" s="390"/>
      <c r="QE15" s="390"/>
      <c r="QF15" s="390"/>
      <c r="QG15" s="390"/>
      <c r="QH15" s="390"/>
      <c r="QI15" s="390"/>
      <c r="QJ15" s="390"/>
      <c r="QK15" s="390"/>
      <c r="QL15" s="390"/>
      <c r="QM15" s="390"/>
      <c r="QN15" s="390"/>
      <c r="QO15" s="390"/>
      <c r="QP15" s="390"/>
      <c r="QQ15" s="390"/>
      <c r="QR15" s="390"/>
      <c r="QS15" s="390"/>
      <c r="QT15" s="390"/>
      <c r="QU15" s="390"/>
      <c r="QV15" s="390"/>
      <c r="QW15" s="390"/>
      <c r="QX15" s="390"/>
      <c r="QY15" s="390"/>
      <c r="QZ15" s="390"/>
      <c r="RA15" s="390"/>
      <c r="RB15" s="390"/>
      <c r="RC15" s="390"/>
      <c r="RD15" s="390"/>
      <c r="RE15" s="390"/>
      <c r="RF15" s="390"/>
      <c r="RG15" s="390"/>
      <c r="RH15" s="390"/>
      <c r="RI15" s="390"/>
      <c r="RJ15" s="390"/>
      <c r="RK15" s="390"/>
      <c r="RL15" s="390"/>
      <c r="RM15" s="390"/>
      <c r="RN15" s="390"/>
      <c r="RO15" s="390"/>
      <c r="RP15" s="390"/>
      <c r="RQ15" s="390"/>
      <c r="RR15" s="390"/>
      <c r="RS15" s="390"/>
      <c r="RT15" s="390"/>
      <c r="RU15" s="390"/>
      <c r="RV15" s="390"/>
      <c r="RW15" s="390"/>
      <c r="RX15" s="390"/>
      <c r="RY15" s="390"/>
      <c r="RZ15" s="390"/>
      <c r="SA15" s="390"/>
      <c r="SB15" s="390"/>
      <c r="SC15" s="390"/>
      <c r="SD15" s="390"/>
      <c r="SE15" s="390"/>
      <c r="SF15" s="390"/>
      <c r="SG15" s="390"/>
      <c r="SH15" s="390"/>
      <c r="SI15" s="390"/>
      <c r="SJ15" s="390"/>
      <c r="SK15" s="390"/>
      <c r="SL15" s="390"/>
      <c r="SM15" s="390"/>
      <c r="SN15" s="390"/>
      <c r="SO15" s="390"/>
      <c r="SP15" s="390"/>
      <c r="SQ15" s="390"/>
      <c r="SR15" s="390"/>
      <c r="SS15" s="390"/>
      <c r="ST15" s="390"/>
      <c r="SU15" s="390"/>
      <c r="SV15" s="390"/>
      <c r="SW15" s="390"/>
      <c r="SX15" s="390"/>
      <c r="SY15" s="390"/>
      <c r="SZ15" s="390"/>
      <c r="TA15" s="390"/>
      <c r="TB15" s="390"/>
      <c r="TC15" s="390"/>
      <c r="TD15" s="390"/>
      <c r="TE15" s="390"/>
      <c r="TF15" s="390"/>
      <c r="TG15" s="390"/>
      <c r="TH15" s="390"/>
      <c r="TI15" s="390"/>
      <c r="TJ15" s="390"/>
      <c r="TK15" s="390"/>
      <c r="TL15" s="390"/>
      <c r="TM15" s="390"/>
      <c r="TN15" s="390"/>
      <c r="TO15" s="390"/>
      <c r="TP15" s="390"/>
      <c r="TQ15" s="390"/>
      <c r="TR15" s="390"/>
      <c r="TS15" s="390"/>
      <c r="TT15" s="390"/>
      <c r="TU15" s="390"/>
      <c r="TV15" s="390"/>
      <c r="TW15" s="390"/>
      <c r="TX15" s="390"/>
      <c r="TY15" s="390"/>
      <c r="TZ15" s="390"/>
      <c r="UA15" s="390"/>
      <c r="UB15" s="390"/>
      <c r="UC15" s="390"/>
      <c r="UD15" s="390"/>
      <c r="UE15" s="390"/>
      <c r="UF15" s="390"/>
      <c r="UG15" s="390"/>
      <c r="UH15" s="390"/>
      <c r="UI15" s="390"/>
      <c r="UJ15" s="390"/>
      <c r="UK15" s="390"/>
      <c r="UL15" s="390"/>
      <c r="UM15" s="390"/>
      <c r="UN15" s="390"/>
      <c r="UO15" s="390"/>
      <c r="UP15" s="390"/>
      <c r="UQ15" s="390"/>
      <c r="UR15" s="390"/>
      <c r="US15" s="390"/>
      <c r="UT15" s="390"/>
      <c r="UU15" s="390"/>
      <c r="UV15" s="390"/>
      <c r="UW15" s="390"/>
      <c r="UX15" s="390"/>
      <c r="UY15" s="390"/>
      <c r="UZ15" s="390"/>
      <c r="VA15" s="390"/>
      <c r="VB15" s="390"/>
      <c r="VC15" s="390"/>
      <c r="VD15" s="390"/>
      <c r="VE15" s="390"/>
      <c r="VF15" s="390"/>
      <c r="VG15" s="390"/>
      <c r="VH15" s="390"/>
      <c r="VI15" s="390"/>
      <c r="VJ15" s="390"/>
      <c r="VK15" s="390"/>
      <c r="VL15" s="390"/>
      <c r="VM15" s="390"/>
      <c r="VN15" s="390"/>
      <c r="VO15" s="390"/>
      <c r="VP15" s="390"/>
      <c r="VQ15" s="390"/>
      <c r="VR15" s="390"/>
      <c r="VS15" s="390"/>
      <c r="VT15" s="390"/>
      <c r="VU15" s="390"/>
      <c r="VV15" s="390"/>
      <c r="VW15" s="390"/>
      <c r="VX15" s="390"/>
      <c r="VY15" s="390"/>
      <c r="VZ15" s="390"/>
      <c r="WA15" s="390"/>
      <c r="WB15" s="390"/>
      <c r="WC15" s="390"/>
      <c r="WD15" s="390"/>
      <c r="WE15" s="390"/>
      <c r="WF15" s="390"/>
      <c r="WG15" s="390"/>
      <c r="WH15" s="390"/>
      <c r="WI15" s="390"/>
      <c r="WJ15" s="390"/>
      <c r="WK15" s="390"/>
      <c r="WL15" s="390"/>
      <c r="WM15" s="390"/>
      <c r="WN15" s="390"/>
      <c r="WO15" s="390"/>
      <c r="WP15" s="390"/>
      <c r="WQ15" s="390"/>
      <c r="WR15" s="390"/>
      <c r="WS15" s="390"/>
      <c r="WT15" s="390"/>
      <c r="WU15" s="390"/>
      <c r="WV15" s="390"/>
      <c r="WW15" s="390"/>
      <c r="WX15" s="390"/>
      <c r="WY15" s="390"/>
      <c r="WZ15" s="390"/>
      <c r="XA15" s="390"/>
      <c r="XB15" s="390"/>
      <c r="XC15" s="390"/>
      <c r="XD15" s="390"/>
      <c r="XE15" s="390"/>
      <c r="XF15" s="390"/>
      <c r="XG15" s="390"/>
      <c r="XH15" s="390"/>
      <c r="XI15" s="390"/>
      <c r="XJ15" s="390"/>
      <c r="XK15" s="390"/>
      <c r="XL15" s="390"/>
      <c r="XM15" s="390"/>
      <c r="XN15" s="390"/>
      <c r="XO15" s="390"/>
      <c r="XP15" s="390"/>
      <c r="XQ15" s="390"/>
      <c r="XR15" s="390"/>
      <c r="XS15" s="390"/>
      <c r="XT15" s="390"/>
      <c r="XU15" s="390"/>
      <c r="XV15" s="390"/>
      <c r="XW15" s="390"/>
      <c r="XX15" s="390"/>
      <c r="XY15" s="390"/>
      <c r="XZ15" s="390"/>
      <c r="YA15" s="390"/>
      <c r="YB15" s="390"/>
      <c r="YC15" s="390"/>
      <c r="YD15" s="390"/>
      <c r="YE15" s="390"/>
      <c r="YF15" s="390"/>
      <c r="YG15" s="390"/>
      <c r="YH15" s="390"/>
      <c r="YI15" s="390"/>
      <c r="YJ15" s="390"/>
      <c r="YK15" s="390"/>
      <c r="YL15" s="390"/>
      <c r="YM15" s="390"/>
      <c r="YN15" s="390"/>
      <c r="YO15" s="390"/>
      <c r="YP15" s="390"/>
      <c r="YQ15" s="390"/>
      <c r="YR15" s="390"/>
      <c r="YS15" s="390"/>
      <c r="YT15" s="390"/>
      <c r="YU15" s="390"/>
      <c r="YV15" s="390"/>
      <c r="YW15" s="390"/>
      <c r="YX15" s="390"/>
      <c r="YY15" s="390"/>
      <c r="YZ15" s="390"/>
      <c r="ZA15" s="390"/>
      <c r="ZB15" s="390"/>
      <c r="ZC15" s="390"/>
      <c r="ZD15" s="390"/>
      <c r="ZE15" s="390"/>
      <c r="ZF15" s="390"/>
      <c r="ZG15" s="390"/>
      <c r="ZH15" s="390"/>
      <c r="ZI15" s="390"/>
      <c r="ZJ15" s="390"/>
      <c r="ZK15" s="390"/>
      <c r="ZL15" s="390"/>
      <c r="ZM15" s="390"/>
      <c r="ZN15" s="390"/>
      <c r="ZO15" s="390"/>
      <c r="ZP15" s="390"/>
      <c r="ZQ15" s="390"/>
      <c r="ZR15" s="390"/>
      <c r="ZS15" s="390"/>
      <c r="ZT15" s="390"/>
      <c r="ZU15" s="390"/>
      <c r="ZV15" s="390"/>
      <c r="ZW15" s="390"/>
      <c r="ZX15" s="390"/>
      <c r="ZY15" s="390"/>
      <c r="ZZ15" s="390"/>
      <c r="AAA15" s="390"/>
      <c r="AAB15" s="390"/>
      <c r="AAC15" s="390"/>
      <c r="AAD15" s="390"/>
      <c r="AAE15" s="390"/>
      <c r="AAF15" s="390"/>
      <c r="AAG15" s="390"/>
      <c r="AAH15" s="390"/>
      <c r="AAI15" s="390"/>
      <c r="AAJ15" s="390"/>
      <c r="AAK15" s="390"/>
      <c r="AAL15" s="390"/>
      <c r="AAM15" s="390"/>
      <c r="AAN15" s="390"/>
      <c r="AAO15" s="390"/>
      <c r="AAP15" s="390"/>
      <c r="AAQ15" s="390"/>
      <c r="AAR15" s="390"/>
      <c r="AAS15" s="390"/>
      <c r="AAT15" s="390"/>
      <c r="AAU15" s="390"/>
      <c r="AAV15" s="390"/>
      <c r="AAW15" s="390"/>
      <c r="AAX15" s="390"/>
      <c r="AAY15" s="390"/>
      <c r="AAZ15" s="390"/>
      <c r="ABA15" s="390"/>
      <c r="ABB15" s="390"/>
      <c r="ABC15" s="390"/>
      <c r="ABD15" s="390"/>
      <c r="ABE15" s="390"/>
      <c r="ABF15" s="390"/>
      <c r="ABG15" s="390"/>
      <c r="ABH15" s="390"/>
      <c r="ABI15" s="390"/>
      <c r="ABJ15" s="390"/>
      <c r="ABK15" s="390"/>
      <c r="ABL15" s="390"/>
      <c r="ABM15" s="390"/>
      <c r="ABN15" s="390"/>
      <c r="ABO15" s="390"/>
      <c r="ABP15" s="390"/>
      <c r="ABQ15" s="390"/>
      <c r="ABR15" s="390"/>
      <c r="ABS15" s="390"/>
      <c r="ABT15" s="390"/>
      <c r="ABU15" s="390"/>
      <c r="ABV15" s="390"/>
      <c r="ABW15" s="390"/>
      <c r="ABX15" s="390"/>
      <c r="ABY15" s="390"/>
      <c r="ABZ15" s="390"/>
      <c r="ACA15" s="390"/>
      <c r="ACB15" s="390"/>
      <c r="ACC15" s="390"/>
      <c r="ACD15" s="390"/>
      <c r="ACE15" s="390"/>
      <c r="ACF15" s="390"/>
      <c r="ACG15" s="390"/>
      <c r="ACH15" s="390"/>
      <c r="ACI15" s="390"/>
      <c r="ACJ15" s="390"/>
      <c r="ACK15" s="390"/>
      <c r="ACL15" s="390"/>
      <c r="ACM15" s="390"/>
      <c r="ACN15" s="390"/>
      <c r="ACO15" s="390"/>
      <c r="ACP15" s="390"/>
      <c r="ACQ15" s="390"/>
      <c r="ACR15" s="390"/>
      <c r="ACS15" s="390"/>
      <c r="ACT15" s="390"/>
      <c r="ACU15" s="390"/>
      <c r="ACV15" s="390"/>
      <c r="ACW15" s="390"/>
      <c r="ACX15" s="390"/>
      <c r="ACY15" s="390"/>
      <c r="ACZ15" s="390"/>
      <c r="ADA15" s="390"/>
      <c r="ADB15" s="390"/>
      <c r="ADC15" s="390"/>
      <c r="ADD15" s="390"/>
      <c r="ADE15" s="390"/>
      <c r="ADF15" s="390"/>
      <c r="ADG15" s="390"/>
      <c r="ADH15" s="390"/>
      <c r="ADI15" s="390"/>
      <c r="ADJ15" s="390"/>
      <c r="ADK15" s="390"/>
      <c r="ADL15" s="390"/>
      <c r="ADM15" s="390"/>
      <c r="ADN15" s="390"/>
      <c r="ADO15" s="390"/>
      <c r="ADP15" s="390"/>
      <c r="ADQ15" s="390"/>
      <c r="ADR15" s="390"/>
      <c r="ADS15" s="390"/>
      <c r="ADT15" s="390"/>
      <c r="ADU15" s="390"/>
      <c r="ADV15" s="390"/>
      <c r="ADW15" s="390"/>
      <c r="ADX15" s="390"/>
      <c r="ADY15" s="390"/>
      <c r="ADZ15" s="390"/>
      <c r="AEA15" s="390"/>
      <c r="AEB15" s="390"/>
      <c r="AEC15" s="390"/>
      <c r="AED15" s="390"/>
      <c r="AEE15" s="390"/>
      <c r="AEF15" s="390"/>
      <c r="AEG15" s="390"/>
      <c r="AEH15" s="390"/>
      <c r="AEI15" s="390"/>
      <c r="AEJ15" s="390"/>
      <c r="AEK15" s="390"/>
      <c r="AEL15" s="390"/>
      <c r="AEM15" s="390"/>
      <c r="AEN15" s="390"/>
      <c r="AEO15" s="390"/>
      <c r="AEP15" s="390"/>
      <c r="AEQ15" s="390"/>
      <c r="AER15" s="390"/>
      <c r="AES15" s="390"/>
      <c r="AET15" s="390"/>
      <c r="AEU15" s="390"/>
      <c r="AEV15" s="390"/>
      <c r="AEW15" s="390"/>
      <c r="AEX15" s="390"/>
      <c r="AEY15" s="390"/>
      <c r="AEZ15" s="390"/>
      <c r="AFA15" s="390"/>
      <c r="AFB15" s="390"/>
      <c r="AFC15" s="390"/>
      <c r="AFD15" s="390"/>
      <c r="AFE15" s="390"/>
      <c r="AFF15" s="390"/>
      <c r="AFG15" s="390"/>
      <c r="AFH15" s="390"/>
      <c r="AFI15" s="390"/>
      <c r="AFJ15" s="390"/>
      <c r="AFK15" s="390"/>
      <c r="AFL15" s="390"/>
      <c r="AFM15" s="390"/>
      <c r="AFN15" s="390"/>
      <c r="AFO15" s="390"/>
      <c r="AFP15" s="390"/>
      <c r="AFQ15" s="390"/>
      <c r="AFR15" s="390"/>
      <c r="AFS15" s="390"/>
      <c r="AFT15" s="390"/>
      <c r="AFU15" s="390"/>
      <c r="AFV15" s="390"/>
      <c r="AFW15" s="390"/>
      <c r="AFX15" s="390"/>
      <c r="AFY15" s="390"/>
      <c r="AFZ15" s="390"/>
      <c r="AGA15" s="390"/>
      <c r="AGB15" s="390"/>
      <c r="AGC15" s="390"/>
      <c r="AGD15" s="390"/>
      <c r="AGE15" s="390"/>
      <c r="AGF15" s="390"/>
      <c r="AGG15" s="390"/>
      <c r="AGH15" s="390"/>
      <c r="AGI15" s="390"/>
      <c r="AGJ15" s="390"/>
      <c r="AGK15" s="390"/>
      <c r="AGL15" s="390"/>
      <c r="AGM15" s="390"/>
      <c r="AGN15" s="390"/>
      <c r="AGO15" s="390"/>
      <c r="AGP15" s="390"/>
      <c r="AGQ15" s="390"/>
      <c r="AGR15" s="390"/>
      <c r="AGS15" s="390"/>
      <c r="AGT15" s="390"/>
      <c r="AGU15" s="390"/>
      <c r="AGV15" s="390"/>
      <c r="AGW15" s="390"/>
      <c r="AGX15" s="390"/>
      <c r="AGY15" s="390"/>
      <c r="AGZ15" s="390"/>
      <c r="AHA15" s="390"/>
      <c r="AHB15" s="390"/>
      <c r="AHC15" s="390"/>
      <c r="AHD15" s="390"/>
      <c r="AHE15" s="390"/>
      <c r="AHF15" s="390"/>
      <c r="AHG15" s="390"/>
      <c r="AHH15" s="390"/>
      <c r="AHI15" s="390"/>
      <c r="AHJ15" s="390"/>
      <c r="AHK15" s="390"/>
      <c r="AHL15" s="390"/>
      <c r="AHM15" s="390"/>
      <c r="AHN15" s="390"/>
      <c r="AHO15" s="390"/>
      <c r="AHP15" s="390"/>
      <c r="AHQ15" s="390"/>
      <c r="AHR15" s="390"/>
      <c r="AHS15" s="390"/>
      <c r="AHT15" s="390"/>
      <c r="AHU15" s="390"/>
      <c r="AHV15" s="390"/>
      <c r="AHW15" s="390"/>
      <c r="AHX15" s="390"/>
      <c r="AHY15" s="390"/>
      <c r="AHZ15" s="390"/>
      <c r="AIA15" s="390"/>
      <c r="AIB15" s="390"/>
      <c r="AIC15" s="390"/>
      <c r="AID15" s="390"/>
      <c r="AIE15" s="390"/>
      <c r="AIF15" s="390"/>
      <c r="AIG15" s="390"/>
      <c r="AIH15" s="390"/>
      <c r="AII15" s="390"/>
      <c r="AIJ15" s="390"/>
      <c r="AIK15" s="390"/>
      <c r="AIL15" s="390"/>
      <c r="AIM15" s="390"/>
      <c r="AIN15" s="390"/>
      <c r="AIO15" s="390"/>
      <c r="AIP15" s="390"/>
      <c r="AIQ15" s="390"/>
      <c r="AIR15" s="390"/>
      <c r="AIS15" s="390"/>
      <c r="AIT15" s="390"/>
      <c r="AIU15" s="390"/>
      <c r="AIV15" s="390"/>
      <c r="AIW15" s="390"/>
      <c r="AIX15" s="390"/>
      <c r="AIY15" s="390"/>
      <c r="AIZ15" s="390"/>
      <c r="AJA15" s="390"/>
      <c r="AJB15" s="390"/>
      <c r="AJC15" s="390"/>
      <c r="AJD15" s="390"/>
      <c r="AJE15" s="390"/>
      <c r="AJF15" s="390"/>
      <c r="AJG15" s="390"/>
      <c r="AJH15" s="390"/>
      <c r="AJI15" s="390"/>
      <c r="AJJ15" s="390"/>
      <c r="AJK15" s="390"/>
      <c r="AJL15" s="390"/>
      <c r="AJM15" s="390"/>
      <c r="AJN15" s="390"/>
      <c r="AJO15" s="390"/>
      <c r="AJP15" s="390"/>
      <c r="AJQ15" s="390"/>
      <c r="AJR15" s="390"/>
      <c r="AJS15" s="390"/>
      <c r="AJT15" s="390"/>
      <c r="AJU15" s="390"/>
      <c r="AJV15" s="390"/>
      <c r="AJW15" s="390"/>
      <c r="AJX15" s="390"/>
      <c r="AJY15" s="390"/>
      <c r="AJZ15" s="390"/>
      <c r="AKA15" s="390"/>
      <c r="AKB15" s="390"/>
      <c r="AKC15" s="390"/>
      <c r="AKD15" s="390"/>
      <c r="AKE15" s="390"/>
      <c r="AKF15" s="390"/>
      <c r="AKG15" s="390"/>
      <c r="AKH15" s="390"/>
      <c r="AKI15" s="390"/>
      <c r="AKJ15" s="390"/>
      <c r="AKK15" s="390"/>
      <c r="AKL15" s="390"/>
      <c r="AKM15" s="390"/>
      <c r="AKN15" s="390"/>
      <c r="AKO15" s="390"/>
      <c r="AKP15" s="390"/>
      <c r="AKQ15" s="390"/>
      <c r="AKR15" s="390"/>
      <c r="AKS15" s="390"/>
      <c r="AKT15" s="390"/>
      <c r="AKU15" s="390"/>
      <c r="AKV15" s="390"/>
      <c r="AKW15" s="390"/>
      <c r="AKX15" s="390"/>
      <c r="AKY15" s="390"/>
      <c r="AKZ15" s="390"/>
      <c r="ALA15" s="390"/>
      <c r="ALB15" s="390"/>
      <c r="ALC15" s="390"/>
      <c r="ALD15" s="390"/>
      <c r="ALE15" s="390"/>
      <c r="ALF15" s="390"/>
      <c r="ALG15" s="390"/>
      <c r="ALH15" s="390"/>
      <c r="ALI15" s="390"/>
      <c r="ALJ15" s="390"/>
      <c r="ALK15" s="390"/>
      <c r="ALL15" s="390"/>
      <c r="ALM15" s="390"/>
      <c r="ALN15" s="390"/>
      <c r="ALO15" s="390"/>
      <c r="ALP15" s="390"/>
      <c r="ALQ15" s="390"/>
      <c r="ALR15" s="390"/>
      <c r="ALS15" s="390"/>
      <c r="ALT15" s="390"/>
      <c r="ALU15" s="390"/>
      <c r="ALV15" s="390"/>
      <c r="ALW15" s="390"/>
      <c r="ALX15" s="390"/>
      <c r="ALY15" s="390"/>
      <c r="ALZ15" s="390"/>
      <c r="AMA15" s="390"/>
      <c r="AMB15" s="390"/>
      <c r="AMC15" s="390"/>
      <c r="AMD15" s="390"/>
      <c r="AME15" s="390"/>
      <c r="AMF15" s="390"/>
      <c r="AMG15" s="390"/>
      <c r="AMH15" s="390"/>
      <c r="AMI15" s="390"/>
      <c r="AMJ15" s="390"/>
      <c r="AMK15" s="390"/>
      <c r="AML15" s="390"/>
      <c r="AMM15" s="390"/>
      <c r="AMN15" s="390"/>
      <c r="AMO15" s="390"/>
    </row>
    <row r="16" spans="1:1029" s="279" customFormat="1" x14ac:dyDescent="0.25">
      <c r="A16" s="32">
        <v>45034</v>
      </c>
      <c r="B16" s="395" t="s">
        <v>256</v>
      </c>
      <c r="C16" s="483" t="s">
        <v>282</v>
      </c>
      <c r="D16" s="34">
        <v>147520111</v>
      </c>
      <c r="E16" s="43">
        <v>792</v>
      </c>
      <c r="F16" s="463">
        <v>45036</v>
      </c>
      <c r="G16" s="538"/>
      <c r="H16" s="46"/>
      <c r="I16" s="38"/>
      <c r="J16" s="38"/>
      <c r="K16" s="47"/>
      <c r="L16" s="479">
        <v>792</v>
      </c>
      <c r="M16" s="37"/>
      <c r="N16" s="38">
        <f>+L16/1.2</f>
        <v>660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00"/>
      <c r="AD16" s="533">
        <v>132</v>
      </c>
      <c r="AE16" s="102" t="s">
        <v>340</v>
      </c>
      <c r="AF16" s="409">
        <f t="shared" si="1"/>
        <v>0</v>
      </c>
      <c r="AG16" s="390"/>
      <c r="AH16" s="38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  <c r="FS16" s="390"/>
      <c r="FT16" s="390"/>
      <c r="FU16" s="390"/>
      <c r="FV16" s="390"/>
      <c r="FW16" s="390"/>
      <c r="FX16" s="390"/>
      <c r="FY16" s="390"/>
      <c r="FZ16" s="390"/>
      <c r="GA16" s="390"/>
      <c r="GB16" s="390"/>
      <c r="GC16" s="390"/>
      <c r="GD16" s="390"/>
      <c r="GE16" s="390"/>
      <c r="GF16" s="390"/>
      <c r="GG16" s="390"/>
      <c r="GH16" s="390"/>
      <c r="GI16" s="390"/>
      <c r="GJ16" s="390"/>
      <c r="GK16" s="390"/>
      <c r="GL16" s="390"/>
      <c r="GM16" s="390"/>
      <c r="GN16" s="390"/>
      <c r="GO16" s="390"/>
      <c r="GP16" s="390"/>
      <c r="GQ16" s="390"/>
      <c r="GR16" s="390"/>
      <c r="GS16" s="390"/>
      <c r="GT16" s="390"/>
      <c r="GU16" s="390"/>
      <c r="GV16" s="390"/>
      <c r="GW16" s="390"/>
      <c r="GX16" s="390"/>
      <c r="GY16" s="390"/>
      <c r="GZ16" s="390"/>
      <c r="HA16" s="390"/>
      <c r="HB16" s="390"/>
      <c r="HC16" s="390"/>
      <c r="HD16" s="390"/>
      <c r="HE16" s="390"/>
      <c r="HF16" s="390"/>
      <c r="HG16" s="390"/>
      <c r="HH16" s="390"/>
      <c r="HI16" s="390"/>
      <c r="HJ16" s="390"/>
      <c r="HK16" s="390"/>
      <c r="HL16" s="390"/>
      <c r="HM16" s="390"/>
      <c r="HN16" s="390"/>
      <c r="HO16" s="390"/>
      <c r="HP16" s="390"/>
      <c r="HQ16" s="390"/>
      <c r="HR16" s="390"/>
      <c r="HS16" s="390"/>
      <c r="HT16" s="390"/>
      <c r="HU16" s="390"/>
      <c r="HV16" s="390"/>
      <c r="HW16" s="390"/>
      <c r="HX16" s="390"/>
      <c r="HY16" s="390"/>
      <c r="HZ16" s="390"/>
      <c r="IA16" s="390"/>
      <c r="IB16" s="390"/>
      <c r="IC16" s="390"/>
      <c r="ID16" s="390"/>
      <c r="IE16" s="390"/>
      <c r="IF16" s="390"/>
      <c r="IG16" s="390"/>
      <c r="IH16" s="390"/>
      <c r="II16" s="390"/>
      <c r="IJ16" s="390"/>
      <c r="IK16" s="390"/>
      <c r="IL16" s="390"/>
      <c r="IM16" s="390"/>
      <c r="IN16" s="390"/>
      <c r="IO16" s="390"/>
      <c r="IP16" s="390"/>
      <c r="IQ16" s="390"/>
      <c r="IR16" s="390"/>
      <c r="IS16" s="390"/>
      <c r="IT16" s="390"/>
      <c r="IU16" s="390"/>
      <c r="IV16" s="390"/>
      <c r="IW16" s="390"/>
      <c r="IX16" s="390"/>
      <c r="IY16" s="390"/>
      <c r="IZ16" s="390"/>
      <c r="JA16" s="390"/>
      <c r="JB16" s="390"/>
      <c r="JC16" s="390"/>
      <c r="JD16" s="390"/>
      <c r="JE16" s="390"/>
      <c r="JF16" s="390"/>
      <c r="JG16" s="390"/>
      <c r="JH16" s="390"/>
      <c r="JI16" s="390"/>
      <c r="JJ16" s="390"/>
      <c r="JK16" s="390"/>
      <c r="JL16" s="390"/>
      <c r="JM16" s="390"/>
      <c r="JN16" s="390"/>
      <c r="JO16" s="390"/>
      <c r="JP16" s="390"/>
      <c r="JQ16" s="390"/>
      <c r="JR16" s="390"/>
      <c r="JS16" s="390"/>
      <c r="JT16" s="390"/>
      <c r="JU16" s="390"/>
      <c r="JV16" s="390"/>
      <c r="JW16" s="390"/>
      <c r="JX16" s="390"/>
      <c r="JY16" s="390"/>
      <c r="JZ16" s="390"/>
      <c r="KA16" s="390"/>
      <c r="KB16" s="390"/>
      <c r="KC16" s="390"/>
      <c r="KD16" s="390"/>
      <c r="KE16" s="390"/>
      <c r="KF16" s="390"/>
      <c r="KG16" s="390"/>
      <c r="KH16" s="390"/>
      <c r="KI16" s="390"/>
      <c r="KJ16" s="390"/>
      <c r="KK16" s="390"/>
      <c r="KL16" s="390"/>
      <c r="KM16" s="390"/>
      <c r="KN16" s="390"/>
      <c r="KO16" s="390"/>
      <c r="KP16" s="390"/>
      <c r="KQ16" s="390"/>
      <c r="KR16" s="390"/>
      <c r="KS16" s="390"/>
      <c r="KT16" s="390"/>
      <c r="KU16" s="390"/>
      <c r="KV16" s="390"/>
      <c r="KW16" s="390"/>
      <c r="KX16" s="390"/>
      <c r="KY16" s="390"/>
      <c r="KZ16" s="390"/>
      <c r="LA16" s="390"/>
      <c r="LB16" s="390"/>
      <c r="LC16" s="390"/>
      <c r="LD16" s="390"/>
      <c r="LE16" s="390"/>
      <c r="LF16" s="390"/>
      <c r="LG16" s="390"/>
      <c r="LH16" s="390"/>
      <c r="LI16" s="390"/>
      <c r="LJ16" s="390"/>
      <c r="LK16" s="390"/>
      <c r="LL16" s="390"/>
      <c r="LM16" s="390"/>
      <c r="LN16" s="390"/>
      <c r="LO16" s="390"/>
      <c r="LP16" s="390"/>
      <c r="LQ16" s="390"/>
      <c r="LR16" s="390"/>
      <c r="LS16" s="390"/>
      <c r="LT16" s="390"/>
      <c r="LU16" s="390"/>
      <c r="LV16" s="390"/>
      <c r="LW16" s="390"/>
      <c r="LX16" s="390"/>
      <c r="LY16" s="390"/>
      <c r="LZ16" s="390"/>
      <c r="MA16" s="390"/>
      <c r="MB16" s="390"/>
      <c r="MC16" s="390"/>
      <c r="MD16" s="390"/>
      <c r="ME16" s="390"/>
      <c r="MF16" s="390"/>
      <c r="MG16" s="390"/>
      <c r="MH16" s="390"/>
      <c r="MI16" s="390"/>
      <c r="MJ16" s="390"/>
      <c r="MK16" s="390"/>
      <c r="ML16" s="390"/>
      <c r="MM16" s="390"/>
      <c r="MN16" s="390"/>
      <c r="MO16" s="390"/>
      <c r="MP16" s="390"/>
      <c r="MQ16" s="390"/>
      <c r="MR16" s="390"/>
      <c r="MS16" s="390"/>
      <c r="MT16" s="390"/>
      <c r="MU16" s="390"/>
      <c r="MV16" s="390"/>
      <c r="MW16" s="390"/>
      <c r="MX16" s="390"/>
      <c r="MY16" s="390"/>
      <c r="MZ16" s="390"/>
      <c r="NA16" s="390"/>
      <c r="NB16" s="390"/>
      <c r="NC16" s="390"/>
      <c r="ND16" s="390"/>
      <c r="NE16" s="390"/>
      <c r="NF16" s="390"/>
      <c r="NG16" s="390"/>
      <c r="NH16" s="390"/>
      <c r="NI16" s="390"/>
      <c r="NJ16" s="390"/>
      <c r="NK16" s="390"/>
      <c r="NL16" s="390"/>
      <c r="NM16" s="390"/>
      <c r="NN16" s="390"/>
      <c r="NO16" s="390"/>
      <c r="NP16" s="390"/>
      <c r="NQ16" s="390"/>
      <c r="NR16" s="390"/>
      <c r="NS16" s="390"/>
      <c r="NT16" s="390"/>
      <c r="NU16" s="390"/>
      <c r="NV16" s="390"/>
      <c r="NW16" s="390"/>
      <c r="NX16" s="390"/>
      <c r="NY16" s="390"/>
      <c r="NZ16" s="390"/>
      <c r="OA16" s="390"/>
      <c r="OB16" s="390"/>
      <c r="OC16" s="390"/>
      <c r="OD16" s="390"/>
      <c r="OE16" s="390"/>
      <c r="OF16" s="390"/>
      <c r="OG16" s="390"/>
      <c r="OH16" s="390"/>
      <c r="OI16" s="390"/>
      <c r="OJ16" s="390"/>
      <c r="OK16" s="390"/>
      <c r="OL16" s="390"/>
      <c r="OM16" s="390"/>
      <c r="ON16" s="390"/>
      <c r="OO16" s="390"/>
      <c r="OP16" s="390"/>
      <c r="OQ16" s="390"/>
      <c r="OR16" s="390"/>
      <c r="OS16" s="390"/>
      <c r="OT16" s="390"/>
      <c r="OU16" s="390"/>
      <c r="OV16" s="390"/>
      <c r="OW16" s="390"/>
      <c r="OX16" s="390"/>
      <c r="OY16" s="390"/>
      <c r="OZ16" s="390"/>
      <c r="PA16" s="390"/>
      <c r="PB16" s="390"/>
      <c r="PC16" s="390"/>
      <c r="PD16" s="390"/>
      <c r="PE16" s="390"/>
      <c r="PF16" s="390"/>
      <c r="PG16" s="390"/>
      <c r="PH16" s="390"/>
      <c r="PI16" s="390"/>
      <c r="PJ16" s="390"/>
      <c r="PK16" s="390"/>
      <c r="PL16" s="390"/>
      <c r="PM16" s="390"/>
      <c r="PN16" s="390"/>
      <c r="PO16" s="390"/>
      <c r="PP16" s="390"/>
      <c r="PQ16" s="390"/>
      <c r="PR16" s="390"/>
      <c r="PS16" s="390"/>
      <c r="PT16" s="390"/>
      <c r="PU16" s="390"/>
      <c r="PV16" s="390"/>
      <c r="PW16" s="390"/>
      <c r="PX16" s="390"/>
      <c r="PY16" s="390"/>
      <c r="PZ16" s="390"/>
      <c r="QA16" s="390"/>
      <c r="QB16" s="390"/>
      <c r="QC16" s="390"/>
      <c r="QD16" s="390"/>
      <c r="QE16" s="390"/>
      <c r="QF16" s="390"/>
      <c r="QG16" s="390"/>
      <c r="QH16" s="390"/>
      <c r="QI16" s="390"/>
      <c r="QJ16" s="390"/>
      <c r="QK16" s="390"/>
      <c r="QL16" s="390"/>
      <c r="QM16" s="390"/>
      <c r="QN16" s="390"/>
      <c r="QO16" s="390"/>
      <c r="QP16" s="390"/>
      <c r="QQ16" s="390"/>
      <c r="QR16" s="390"/>
      <c r="QS16" s="390"/>
      <c r="QT16" s="390"/>
      <c r="QU16" s="390"/>
      <c r="QV16" s="390"/>
      <c r="QW16" s="390"/>
      <c r="QX16" s="390"/>
      <c r="QY16" s="390"/>
      <c r="QZ16" s="390"/>
      <c r="RA16" s="390"/>
      <c r="RB16" s="390"/>
      <c r="RC16" s="390"/>
      <c r="RD16" s="390"/>
      <c r="RE16" s="390"/>
      <c r="RF16" s="390"/>
      <c r="RG16" s="390"/>
      <c r="RH16" s="390"/>
      <c r="RI16" s="390"/>
      <c r="RJ16" s="390"/>
      <c r="RK16" s="390"/>
      <c r="RL16" s="390"/>
      <c r="RM16" s="390"/>
      <c r="RN16" s="390"/>
      <c r="RO16" s="390"/>
      <c r="RP16" s="390"/>
      <c r="RQ16" s="390"/>
      <c r="RR16" s="390"/>
      <c r="RS16" s="390"/>
      <c r="RT16" s="390"/>
      <c r="RU16" s="390"/>
      <c r="RV16" s="390"/>
      <c r="RW16" s="390"/>
      <c r="RX16" s="390"/>
      <c r="RY16" s="390"/>
      <c r="RZ16" s="390"/>
      <c r="SA16" s="390"/>
      <c r="SB16" s="390"/>
      <c r="SC16" s="390"/>
      <c r="SD16" s="390"/>
      <c r="SE16" s="390"/>
      <c r="SF16" s="390"/>
      <c r="SG16" s="390"/>
      <c r="SH16" s="390"/>
      <c r="SI16" s="390"/>
      <c r="SJ16" s="390"/>
      <c r="SK16" s="390"/>
      <c r="SL16" s="390"/>
      <c r="SM16" s="390"/>
      <c r="SN16" s="390"/>
      <c r="SO16" s="390"/>
      <c r="SP16" s="390"/>
      <c r="SQ16" s="390"/>
      <c r="SR16" s="390"/>
      <c r="SS16" s="390"/>
      <c r="ST16" s="390"/>
      <c r="SU16" s="390"/>
      <c r="SV16" s="390"/>
      <c r="SW16" s="390"/>
      <c r="SX16" s="390"/>
      <c r="SY16" s="390"/>
      <c r="SZ16" s="390"/>
      <c r="TA16" s="390"/>
      <c r="TB16" s="390"/>
      <c r="TC16" s="390"/>
      <c r="TD16" s="390"/>
      <c r="TE16" s="390"/>
      <c r="TF16" s="390"/>
      <c r="TG16" s="390"/>
      <c r="TH16" s="390"/>
      <c r="TI16" s="390"/>
      <c r="TJ16" s="390"/>
      <c r="TK16" s="390"/>
      <c r="TL16" s="390"/>
      <c r="TM16" s="390"/>
      <c r="TN16" s="390"/>
      <c r="TO16" s="390"/>
      <c r="TP16" s="390"/>
      <c r="TQ16" s="390"/>
      <c r="TR16" s="390"/>
      <c r="TS16" s="390"/>
      <c r="TT16" s="390"/>
      <c r="TU16" s="390"/>
      <c r="TV16" s="390"/>
      <c r="TW16" s="390"/>
      <c r="TX16" s="390"/>
      <c r="TY16" s="390"/>
      <c r="TZ16" s="390"/>
      <c r="UA16" s="390"/>
      <c r="UB16" s="390"/>
      <c r="UC16" s="390"/>
      <c r="UD16" s="390"/>
      <c r="UE16" s="390"/>
      <c r="UF16" s="390"/>
      <c r="UG16" s="390"/>
      <c r="UH16" s="390"/>
      <c r="UI16" s="390"/>
      <c r="UJ16" s="390"/>
      <c r="UK16" s="390"/>
      <c r="UL16" s="390"/>
      <c r="UM16" s="390"/>
      <c r="UN16" s="390"/>
      <c r="UO16" s="390"/>
      <c r="UP16" s="390"/>
      <c r="UQ16" s="390"/>
      <c r="UR16" s="390"/>
      <c r="US16" s="390"/>
      <c r="UT16" s="390"/>
      <c r="UU16" s="390"/>
      <c r="UV16" s="390"/>
      <c r="UW16" s="390"/>
      <c r="UX16" s="390"/>
      <c r="UY16" s="390"/>
      <c r="UZ16" s="390"/>
      <c r="VA16" s="390"/>
      <c r="VB16" s="390"/>
      <c r="VC16" s="390"/>
      <c r="VD16" s="390"/>
      <c r="VE16" s="390"/>
      <c r="VF16" s="390"/>
      <c r="VG16" s="390"/>
      <c r="VH16" s="390"/>
      <c r="VI16" s="390"/>
      <c r="VJ16" s="390"/>
      <c r="VK16" s="390"/>
      <c r="VL16" s="390"/>
      <c r="VM16" s="390"/>
      <c r="VN16" s="390"/>
      <c r="VO16" s="390"/>
      <c r="VP16" s="390"/>
      <c r="VQ16" s="390"/>
      <c r="VR16" s="390"/>
      <c r="VS16" s="390"/>
      <c r="VT16" s="390"/>
      <c r="VU16" s="390"/>
      <c r="VV16" s="390"/>
      <c r="VW16" s="390"/>
      <c r="VX16" s="390"/>
      <c r="VY16" s="390"/>
      <c r="VZ16" s="390"/>
      <c r="WA16" s="390"/>
      <c r="WB16" s="390"/>
      <c r="WC16" s="390"/>
      <c r="WD16" s="390"/>
      <c r="WE16" s="390"/>
      <c r="WF16" s="390"/>
      <c r="WG16" s="390"/>
      <c r="WH16" s="390"/>
      <c r="WI16" s="390"/>
      <c r="WJ16" s="390"/>
      <c r="WK16" s="390"/>
      <c r="WL16" s="390"/>
      <c r="WM16" s="390"/>
      <c r="WN16" s="390"/>
      <c r="WO16" s="390"/>
      <c r="WP16" s="390"/>
      <c r="WQ16" s="390"/>
      <c r="WR16" s="390"/>
      <c r="WS16" s="390"/>
      <c r="WT16" s="390"/>
      <c r="WU16" s="390"/>
      <c r="WV16" s="390"/>
      <c r="WW16" s="390"/>
      <c r="WX16" s="390"/>
      <c r="WY16" s="390"/>
      <c r="WZ16" s="390"/>
      <c r="XA16" s="390"/>
      <c r="XB16" s="390"/>
      <c r="XC16" s="390"/>
      <c r="XD16" s="390"/>
      <c r="XE16" s="390"/>
      <c r="XF16" s="390"/>
      <c r="XG16" s="390"/>
      <c r="XH16" s="390"/>
      <c r="XI16" s="390"/>
      <c r="XJ16" s="390"/>
      <c r="XK16" s="390"/>
      <c r="XL16" s="390"/>
      <c r="XM16" s="390"/>
      <c r="XN16" s="390"/>
      <c r="XO16" s="390"/>
      <c r="XP16" s="390"/>
      <c r="XQ16" s="390"/>
      <c r="XR16" s="390"/>
      <c r="XS16" s="390"/>
      <c r="XT16" s="390"/>
      <c r="XU16" s="390"/>
      <c r="XV16" s="390"/>
      <c r="XW16" s="390"/>
      <c r="XX16" s="390"/>
      <c r="XY16" s="390"/>
      <c r="XZ16" s="390"/>
      <c r="YA16" s="390"/>
      <c r="YB16" s="390"/>
      <c r="YC16" s="390"/>
      <c r="YD16" s="390"/>
      <c r="YE16" s="390"/>
      <c r="YF16" s="390"/>
      <c r="YG16" s="390"/>
      <c r="YH16" s="390"/>
      <c r="YI16" s="390"/>
      <c r="YJ16" s="390"/>
      <c r="YK16" s="390"/>
      <c r="YL16" s="390"/>
      <c r="YM16" s="390"/>
      <c r="YN16" s="390"/>
      <c r="YO16" s="390"/>
      <c r="YP16" s="390"/>
      <c r="YQ16" s="390"/>
      <c r="YR16" s="390"/>
      <c r="YS16" s="390"/>
      <c r="YT16" s="390"/>
      <c r="YU16" s="390"/>
      <c r="YV16" s="390"/>
      <c r="YW16" s="390"/>
      <c r="YX16" s="390"/>
      <c r="YY16" s="390"/>
      <c r="YZ16" s="390"/>
      <c r="ZA16" s="390"/>
      <c r="ZB16" s="390"/>
      <c r="ZC16" s="390"/>
      <c r="ZD16" s="390"/>
      <c r="ZE16" s="390"/>
      <c r="ZF16" s="390"/>
      <c r="ZG16" s="390"/>
      <c r="ZH16" s="390"/>
      <c r="ZI16" s="390"/>
      <c r="ZJ16" s="390"/>
      <c r="ZK16" s="390"/>
      <c r="ZL16" s="390"/>
      <c r="ZM16" s="390"/>
      <c r="ZN16" s="390"/>
      <c r="ZO16" s="390"/>
      <c r="ZP16" s="390"/>
      <c r="ZQ16" s="390"/>
      <c r="ZR16" s="390"/>
      <c r="ZS16" s="390"/>
      <c r="ZT16" s="390"/>
      <c r="ZU16" s="390"/>
      <c r="ZV16" s="390"/>
      <c r="ZW16" s="390"/>
      <c r="ZX16" s="390"/>
      <c r="ZY16" s="390"/>
      <c r="ZZ16" s="390"/>
      <c r="AAA16" s="390"/>
      <c r="AAB16" s="390"/>
      <c r="AAC16" s="390"/>
      <c r="AAD16" s="390"/>
      <c r="AAE16" s="390"/>
      <c r="AAF16" s="390"/>
      <c r="AAG16" s="390"/>
      <c r="AAH16" s="390"/>
      <c r="AAI16" s="390"/>
      <c r="AAJ16" s="390"/>
      <c r="AAK16" s="390"/>
      <c r="AAL16" s="390"/>
      <c r="AAM16" s="390"/>
      <c r="AAN16" s="390"/>
      <c r="AAO16" s="390"/>
      <c r="AAP16" s="390"/>
      <c r="AAQ16" s="390"/>
      <c r="AAR16" s="390"/>
      <c r="AAS16" s="390"/>
      <c r="AAT16" s="390"/>
      <c r="AAU16" s="390"/>
      <c r="AAV16" s="390"/>
      <c r="AAW16" s="390"/>
      <c r="AAX16" s="390"/>
      <c r="AAY16" s="390"/>
      <c r="AAZ16" s="390"/>
      <c r="ABA16" s="390"/>
      <c r="ABB16" s="390"/>
      <c r="ABC16" s="390"/>
      <c r="ABD16" s="390"/>
      <c r="ABE16" s="390"/>
      <c r="ABF16" s="390"/>
      <c r="ABG16" s="390"/>
      <c r="ABH16" s="390"/>
      <c r="ABI16" s="390"/>
      <c r="ABJ16" s="390"/>
      <c r="ABK16" s="390"/>
      <c r="ABL16" s="390"/>
      <c r="ABM16" s="390"/>
      <c r="ABN16" s="390"/>
      <c r="ABO16" s="390"/>
      <c r="ABP16" s="390"/>
      <c r="ABQ16" s="390"/>
      <c r="ABR16" s="390"/>
      <c r="ABS16" s="390"/>
      <c r="ABT16" s="390"/>
      <c r="ABU16" s="390"/>
      <c r="ABV16" s="390"/>
      <c r="ABW16" s="390"/>
      <c r="ABX16" s="390"/>
      <c r="ABY16" s="390"/>
      <c r="ABZ16" s="390"/>
      <c r="ACA16" s="390"/>
      <c r="ACB16" s="390"/>
      <c r="ACC16" s="390"/>
      <c r="ACD16" s="390"/>
      <c r="ACE16" s="390"/>
      <c r="ACF16" s="390"/>
      <c r="ACG16" s="390"/>
      <c r="ACH16" s="390"/>
      <c r="ACI16" s="390"/>
      <c r="ACJ16" s="390"/>
      <c r="ACK16" s="390"/>
      <c r="ACL16" s="390"/>
      <c r="ACM16" s="390"/>
      <c r="ACN16" s="390"/>
      <c r="ACO16" s="390"/>
      <c r="ACP16" s="390"/>
      <c r="ACQ16" s="390"/>
      <c r="ACR16" s="390"/>
      <c r="ACS16" s="390"/>
      <c r="ACT16" s="390"/>
      <c r="ACU16" s="390"/>
      <c r="ACV16" s="390"/>
      <c r="ACW16" s="390"/>
      <c r="ACX16" s="390"/>
      <c r="ACY16" s="390"/>
      <c r="ACZ16" s="390"/>
      <c r="ADA16" s="390"/>
      <c r="ADB16" s="390"/>
      <c r="ADC16" s="390"/>
      <c r="ADD16" s="390"/>
      <c r="ADE16" s="390"/>
      <c r="ADF16" s="390"/>
      <c r="ADG16" s="390"/>
      <c r="ADH16" s="390"/>
      <c r="ADI16" s="390"/>
      <c r="ADJ16" s="390"/>
      <c r="ADK16" s="390"/>
      <c r="ADL16" s="390"/>
      <c r="ADM16" s="390"/>
      <c r="ADN16" s="390"/>
      <c r="ADO16" s="390"/>
      <c r="ADP16" s="390"/>
      <c r="ADQ16" s="390"/>
      <c r="ADR16" s="390"/>
      <c r="ADS16" s="390"/>
      <c r="ADT16" s="390"/>
      <c r="ADU16" s="390"/>
      <c r="ADV16" s="390"/>
      <c r="ADW16" s="390"/>
      <c r="ADX16" s="390"/>
      <c r="ADY16" s="390"/>
      <c r="ADZ16" s="390"/>
      <c r="AEA16" s="390"/>
      <c r="AEB16" s="390"/>
      <c r="AEC16" s="390"/>
      <c r="AED16" s="390"/>
      <c r="AEE16" s="390"/>
      <c r="AEF16" s="390"/>
      <c r="AEG16" s="390"/>
      <c r="AEH16" s="390"/>
      <c r="AEI16" s="390"/>
      <c r="AEJ16" s="390"/>
      <c r="AEK16" s="390"/>
      <c r="AEL16" s="390"/>
      <c r="AEM16" s="390"/>
      <c r="AEN16" s="390"/>
      <c r="AEO16" s="390"/>
      <c r="AEP16" s="390"/>
      <c r="AEQ16" s="390"/>
      <c r="AER16" s="390"/>
      <c r="AES16" s="390"/>
      <c r="AET16" s="390"/>
      <c r="AEU16" s="390"/>
      <c r="AEV16" s="390"/>
      <c r="AEW16" s="390"/>
      <c r="AEX16" s="390"/>
      <c r="AEY16" s="390"/>
      <c r="AEZ16" s="390"/>
      <c r="AFA16" s="390"/>
      <c r="AFB16" s="390"/>
      <c r="AFC16" s="390"/>
      <c r="AFD16" s="390"/>
      <c r="AFE16" s="390"/>
      <c r="AFF16" s="390"/>
      <c r="AFG16" s="390"/>
      <c r="AFH16" s="390"/>
      <c r="AFI16" s="390"/>
      <c r="AFJ16" s="390"/>
      <c r="AFK16" s="390"/>
      <c r="AFL16" s="390"/>
      <c r="AFM16" s="390"/>
      <c r="AFN16" s="390"/>
      <c r="AFO16" s="390"/>
      <c r="AFP16" s="390"/>
      <c r="AFQ16" s="390"/>
      <c r="AFR16" s="390"/>
      <c r="AFS16" s="390"/>
      <c r="AFT16" s="390"/>
      <c r="AFU16" s="390"/>
      <c r="AFV16" s="390"/>
      <c r="AFW16" s="390"/>
      <c r="AFX16" s="390"/>
      <c r="AFY16" s="390"/>
      <c r="AFZ16" s="390"/>
      <c r="AGA16" s="390"/>
      <c r="AGB16" s="390"/>
      <c r="AGC16" s="390"/>
      <c r="AGD16" s="390"/>
      <c r="AGE16" s="390"/>
      <c r="AGF16" s="390"/>
      <c r="AGG16" s="390"/>
      <c r="AGH16" s="390"/>
      <c r="AGI16" s="390"/>
      <c r="AGJ16" s="390"/>
      <c r="AGK16" s="390"/>
      <c r="AGL16" s="390"/>
      <c r="AGM16" s="390"/>
      <c r="AGN16" s="390"/>
      <c r="AGO16" s="390"/>
      <c r="AGP16" s="390"/>
      <c r="AGQ16" s="390"/>
      <c r="AGR16" s="390"/>
      <c r="AGS16" s="390"/>
      <c r="AGT16" s="390"/>
      <c r="AGU16" s="390"/>
      <c r="AGV16" s="390"/>
      <c r="AGW16" s="390"/>
      <c r="AGX16" s="390"/>
      <c r="AGY16" s="390"/>
      <c r="AGZ16" s="390"/>
      <c r="AHA16" s="390"/>
      <c r="AHB16" s="390"/>
      <c r="AHC16" s="390"/>
      <c r="AHD16" s="390"/>
      <c r="AHE16" s="390"/>
      <c r="AHF16" s="390"/>
      <c r="AHG16" s="390"/>
      <c r="AHH16" s="390"/>
      <c r="AHI16" s="390"/>
      <c r="AHJ16" s="390"/>
      <c r="AHK16" s="390"/>
      <c r="AHL16" s="390"/>
      <c r="AHM16" s="390"/>
      <c r="AHN16" s="390"/>
      <c r="AHO16" s="390"/>
      <c r="AHP16" s="390"/>
      <c r="AHQ16" s="390"/>
      <c r="AHR16" s="390"/>
      <c r="AHS16" s="390"/>
      <c r="AHT16" s="390"/>
      <c r="AHU16" s="390"/>
      <c r="AHV16" s="390"/>
      <c r="AHW16" s="390"/>
      <c r="AHX16" s="390"/>
      <c r="AHY16" s="390"/>
      <c r="AHZ16" s="390"/>
      <c r="AIA16" s="390"/>
      <c r="AIB16" s="390"/>
      <c r="AIC16" s="390"/>
      <c r="AID16" s="390"/>
      <c r="AIE16" s="390"/>
      <c r="AIF16" s="390"/>
      <c r="AIG16" s="390"/>
      <c r="AIH16" s="390"/>
      <c r="AII16" s="390"/>
      <c r="AIJ16" s="390"/>
      <c r="AIK16" s="390"/>
      <c r="AIL16" s="390"/>
      <c r="AIM16" s="390"/>
      <c r="AIN16" s="390"/>
      <c r="AIO16" s="390"/>
      <c r="AIP16" s="390"/>
      <c r="AIQ16" s="390"/>
      <c r="AIR16" s="390"/>
      <c r="AIS16" s="390"/>
      <c r="AIT16" s="390"/>
      <c r="AIU16" s="390"/>
      <c r="AIV16" s="390"/>
      <c r="AIW16" s="390"/>
      <c r="AIX16" s="390"/>
      <c r="AIY16" s="390"/>
      <c r="AIZ16" s="390"/>
      <c r="AJA16" s="390"/>
      <c r="AJB16" s="390"/>
      <c r="AJC16" s="390"/>
      <c r="AJD16" s="390"/>
      <c r="AJE16" s="390"/>
      <c r="AJF16" s="390"/>
      <c r="AJG16" s="390"/>
      <c r="AJH16" s="390"/>
      <c r="AJI16" s="390"/>
      <c r="AJJ16" s="390"/>
      <c r="AJK16" s="390"/>
      <c r="AJL16" s="390"/>
      <c r="AJM16" s="390"/>
      <c r="AJN16" s="390"/>
      <c r="AJO16" s="390"/>
      <c r="AJP16" s="390"/>
      <c r="AJQ16" s="390"/>
      <c r="AJR16" s="390"/>
      <c r="AJS16" s="390"/>
      <c r="AJT16" s="390"/>
      <c r="AJU16" s="390"/>
      <c r="AJV16" s="390"/>
      <c r="AJW16" s="390"/>
      <c r="AJX16" s="390"/>
      <c r="AJY16" s="390"/>
      <c r="AJZ16" s="390"/>
      <c r="AKA16" s="390"/>
      <c r="AKB16" s="390"/>
      <c r="AKC16" s="390"/>
      <c r="AKD16" s="390"/>
      <c r="AKE16" s="390"/>
      <c r="AKF16" s="390"/>
      <c r="AKG16" s="390"/>
      <c r="AKH16" s="390"/>
      <c r="AKI16" s="390"/>
      <c r="AKJ16" s="390"/>
      <c r="AKK16" s="390"/>
      <c r="AKL16" s="390"/>
      <c r="AKM16" s="390"/>
      <c r="AKN16" s="390"/>
      <c r="AKO16" s="390"/>
      <c r="AKP16" s="390"/>
      <c r="AKQ16" s="390"/>
      <c r="AKR16" s="390"/>
      <c r="AKS16" s="390"/>
      <c r="AKT16" s="390"/>
      <c r="AKU16" s="390"/>
      <c r="AKV16" s="390"/>
      <c r="AKW16" s="390"/>
      <c r="AKX16" s="390"/>
      <c r="AKY16" s="390"/>
      <c r="AKZ16" s="390"/>
      <c r="ALA16" s="390"/>
      <c r="ALB16" s="390"/>
      <c r="ALC16" s="390"/>
      <c r="ALD16" s="390"/>
      <c r="ALE16" s="390"/>
      <c r="ALF16" s="390"/>
      <c r="ALG16" s="390"/>
      <c r="ALH16" s="390"/>
      <c r="ALI16" s="390"/>
      <c r="ALJ16" s="390"/>
      <c r="ALK16" s="390"/>
      <c r="ALL16" s="390"/>
      <c r="ALM16" s="390"/>
      <c r="ALN16" s="390"/>
      <c r="ALO16" s="390"/>
      <c r="ALP16" s="390"/>
      <c r="ALQ16" s="390"/>
      <c r="ALR16" s="390"/>
      <c r="ALS16" s="390"/>
      <c r="ALT16" s="390"/>
      <c r="ALU16" s="390"/>
      <c r="ALV16" s="390"/>
      <c r="ALW16" s="390"/>
      <c r="ALX16" s="390"/>
      <c r="ALY16" s="390"/>
      <c r="ALZ16" s="390"/>
      <c r="AMA16" s="390"/>
      <c r="AMB16" s="390"/>
      <c r="AMC16" s="390"/>
      <c r="AMD16" s="390"/>
      <c r="AME16" s="390"/>
      <c r="AMF16" s="390"/>
      <c r="AMG16" s="390"/>
      <c r="AMH16" s="390"/>
      <c r="AMI16" s="390"/>
      <c r="AMJ16" s="390"/>
      <c r="AMK16" s="390"/>
      <c r="AML16" s="390"/>
      <c r="AMM16" s="390"/>
      <c r="AMN16" s="390"/>
      <c r="AMO16" s="390"/>
    </row>
    <row r="17" spans="1:1029" s="279" customFormat="1" x14ac:dyDescent="0.25">
      <c r="A17" s="398">
        <v>45043</v>
      </c>
      <c r="B17" s="43" t="s">
        <v>258</v>
      </c>
      <c r="C17" s="483" t="s">
        <v>283</v>
      </c>
      <c r="D17" s="34" t="s">
        <v>297</v>
      </c>
      <c r="E17" s="43">
        <v>1322.5</v>
      </c>
      <c r="F17" s="463">
        <v>45043</v>
      </c>
      <c r="G17" s="538">
        <v>1322.5</v>
      </c>
      <c r="H17" s="46"/>
      <c r="I17" s="38"/>
      <c r="J17" s="38">
        <v>1322.5</v>
      </c>
      <c r="K17" s="47"/>
      <c r="L17" s="479"/>
      <c r="M17" s="37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00"/>
      <c r="AD17" s="533"/>
      <c r="AE17" s="102"/>
      <c r="AF17" s="409">
        <f t="shared" si="1"/>
        <v>0</v>
      </c>
      <c r="AG17" s="390"/>
      <c r="AH17" s="38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  <c r="FS17" s="390"/>
      <c r="FT17" s="390"/>
      <c r="FU17" s="390"/>
      <c r="FV17" s="390"/>
      <c r="FW17" s="390"/>
      <c r="FX17" s="390"/>
      <c r="FY17" s="390"/>
      <c r="FZ17" s="390"/>
      <c r="GA17" s="390"/>
      <c r="GB17" s="390"/>
      <c r="GC17" s="390"/>
      <c r="GD17" s="390"/>
      <c r="GE17" s="390"/>
      <c r="GF17" s="390"/>
      <c r="GG17" s="390"/>
      <c r="GH17" s="390"/>
      <c r="GI17" s="390"/>
      <c r="GJ17" s="390"/>
      <c r="GK17" s="390"/>
      <c r="GL17" s="390"/>
      <c r="GM17" s="390"/>
      <c r="GN17" s="390"/>
      <c r="GO17" s="390"/>
      <c r="GP17" s="390"/>
      <c r="GQ17" s="390"/>
      <c r="GR17" s="390"/>
      <c r="GS17" s="390"/>
      <c r="GT17" s="390"/>
      <c r="GU17" s="390"/>
      <c r="GV17" s="390"/>
      <c r="GW17" s="390"/>
      <c r="GX17" s="390"/>
      <c r="GY17" s="390"/>
      <c r="GZ17" s="390"/>
      <c r="HA17" s="390"/>
      <c r="HB17" s="390"/>
      <c r="HC17" s="390"/>
      <c r="HD17" s="390"/>
      <c r="HE17" s="390"/>
      <c r="HF17" s="390"/>
      <c r="HG17" s="390"/>
      <c r="HH17" s="390"/>
      <c r="HI17" s="390"/>
      <c r="HJ17" s="390"/>
      <c r="HK17" s="390"/>
      <c r="HL17" s="390"/>
      <c r="HM17" s="390"/>
      <c r="HN17" s="390"/>
      <c r="HO17" s="390"/>
      <c r="HP17" s="390"/>
      <c r="HQ17" s="390"/>
      <c r="HR17" s="390"/>
      <c r="HS17" s="390"/>
      <c r="HT17" s="390"/>
      <c r="HU17" s="390"/>
      <c r="HV17" s="390"/>
      <c r="HW17" s="390"/>
      <c r="HX17" s="390"/>
      <c r="HY17" s="390"/>
      <c r="HZ17" s="390"/>
      <c r="IA17" s="390"/>
      <c r="IB17" s="390"/>
      <c r="IC17" s="390"/>
      <c r="ID17" s="390"/>
      <c r="IE17" s="390"/>
      <c r="IF17" s="390"/>
      <c r="IG17" s="390"/>
      <c r="IH17" s="390"/>
      <c r="II17" s="390"/>
      <c r="IJ17" s="390"/>
      <c r="IK17" s="390"/>
      <c r="IL17" s="390"/>
      <c r="IM17" s="390"/>
      <c r="IN17" s="390"/>
      <c r="IO17" s="390"/>
      <c r="IP17" s="390"/>
      <c r="IQ17" s="390"/>
      <c r="IR17" s="390"/>
      <c r="IS17" s="390"/>
      <c r="IT17" s="390"/>
      <c r="IU17" s="390"/>
      <c r="IV17" s="390"/>
      <c r="IW17" s="390"/>
      <c r="IX17" s="390"/>
      <c r="IY17" s="390"/>
      <c r="IZ17" s="390"/>
      <c r="JA17" s="390"/>
      <c r="JB17" s="390"/>
      <c r="JC17" s="390"/>
      <c r="JD17" s="390"/>
      <c r="JE17" s="390"/>
      <c r="JF17" s="390"/>
      <c r="JG17" s="390"/>
      <c r="JH17" s="390"/>
      <c r="JI17" s="390"/>
      <c r="JJ17" s="390"/>
      <c r="JK17" s="390"/>
      <c r="JL17" s="390"/>
      <c r="JM17" s="390"/>
      <c r="JN17" s="390"/>
      <c r="JO17" s="390"/>
      <c r="JP17" s="390"/>
      <c r="JQ17" s="390"/>
      <c r="JR17" s="390"/>
      <c r="JS17" s="390"/>
      <c r="JT17" s="390"/>
      <c r="JU17" s="390"/>
      <c r="JV17" s="390"/>
      <c r="JW17" s="390"/>
      <c r="JX17" s="390"/>
      <c r="JY17" s="390"/>
      <c r="JZ17" s="390"/>
      <c r="KA17" s="390"/>
      <c r="KB17" s="390"/>
      <c r="KC17" s="390"/>
      <c r="KD17" s="390"/>
      <c r="KE17" s="390"/>
      <c r="KF17" s="390"/>
      <c r="KG17" s="390"/>
      <c r="KH17" s="390"/>
      <c r="KI17" s="390"/>
      <c r="KJ17" s="390"/>
      <c r="KK17" s="390"/>
      <c r="KL17" s="390"/>
      <c r="KM17" s="390"/>
      <c r="KN17" s="390"/>
      <c r="KO17" s="390"/>
      <c r="KP17" s="390"/>
      <c r="KQ17" s="390"/>
      <c r="KR17" s="390"/>
      <c r="KS17" s="390"/>
      <c r="KT17" s="390"/>
      <c r="KU17" s="390"/>
      <c r="KV17" s="390"/>
      <c r="KW17" s="390"/>
      <c r="KX17" s="390"/>
      <c r="KY17" s="390"/>
      <c r="KZ17" s="390"/>
      <c r="LA17" s="390"/>
      <c r="LB17" s="390"/>
      <c r="LC17" s="390"/>
      <c r="LD17" s="390"/>
      <c r="LE17" s="390"/>
      <c r="LF17" s="390"/>
      <c r="LG17" s="390"/>
      <c r="LH17" s="390"/>
      <c r="LI17" s="390"/>
      <c r="LJ17" s="390"/>
      <c r="LK17" s="390"/>
      <c r="LL17" s="390"/>
      <c r="LM17" s="390"/>
      <c r="LN17" s="390"/>
      <c r="LO17" s="390"/>
      <c r="LP17" s="390"/>
      <c r="LQ17" s="390"/>
      <c r="LR17" s="390"/>
      <c r="LS17" s="390"/>
      <c r="LT17" s="390"/>
      <c r="LU17" s="390"/>
      <c r="LV17" s="390"/>
      <c r="LW17" s="390"/>
      <c r="LX17" s="390"/>
      <c r="LY17" s="390"/>
      <c r="LZ17" s="390"/>
      <c r="MA17" s="390"/>
      <c r="MB17" s="390"/>
      <c r="MC17" s="390"/>
      <c r="MD17" s="390"/>
      <c r="ME17" s="390"/>
      <c r="MF17" s="390"/>
      <c r="MG17" s="390"/>
      <c r="MH17" s="390"/>
      <c r="MI17" s="390"/>
      <c r="MJ17" s="390"/>
      <c r="MK17" s="390"/>
      <c r="ML17" s="390"/>
      <c r="MM17" s="390"/>
      <c r="MN17" s="390"/>
      <c r="MO17" s="390"/>
      <c r="MP17" s="390"/>
      <c r="MQ17" s="390"/>
      <c r="MR17" s="390"/>
      <c r="MS17" s="390"/>
      <c r="MT17" s="390"/>
      <c r="MU17" s="390"/>
      <c r="MV17" s="390"/>
      <c r="MW17" s="390"/>
      <c r="MX17" s="390"/>
      <c r="MY17" s="390"/>
      <c r="MZ17" s="390"/>
      <c r="NA17" s="390"/>
      <c r="NB17" s="390"/>
      <c r="NC17" s="390"/>
      <c r="ND17" s="390"/>
      <c r="NE17" s="390"/>
      <c r="NF17" s="390"/>
      <c r="NG17" s="390"/>
      <c r="NH17" s="390"/>
      <c r="NI17" s="390"/>
      <c r="NJ17" s="390"/>
      <c r="NK17" s="390"/>
      <c r="NL17" s="390"/>
      <c r="NM17" s="390"/>
      <c r="NN17" s="390"/>
      <c r="NO17" s="390"/>
      <c r="NP17" s="390"/>
      <c r="NQ17" s="390"/>
      <c r="NR17" s="390"/>
      <c r="NS17" s="390"/>
      <c r="NT17" s="390"/>
      <c r="NU17" s="390"/>
      <c r="NV17" s="390"/>
      <c r="NW17" s="390"/>
      <c r="NX17" s="390"/>
      <c r="NY17" s="390"/>
      <c r="NZ17" s="390"/>
      <c r="OA17" s="390"/>
      <c r="OB17" s="390"/>
      <c r="OC17" s="390"/>
      <c r="OD17" s="390"/>
      <c r="OE17" s="390"/>
      <c r="OF17" s="390"/>
      <c r="OG17" s="390"/>
      <c r="OH17" s="390"/>
      <c r="OI17" s="390"/>
      <c r="OJ17" s="390"/>
      <c r="OK17" s="390"/>
      <c r="OL17" s="390"/>
      <c r="OM17" s="390"/>
      <c r="ON17" s="390"/>
      <c r="OO17" s="390"/>
      <c r="OP17" s="390"/>
      <c r="OQ17" s="390"/>
      <c r="OR17" s="390"/>
      <c r="OS17" s="390"/>
      <c r="OT17" s="390"/>
      <c r="OU17" s="390"/>
      <c r="OV17" s="390"/>
      <c r="OW17" s="390"/>
      <c r="OX17" s="390"/>
      <c r="OY17" s="390"/>
      <c r="OZ17" s="390"/>
      <c r="PA17" s="390"/>
      <c r="PB17" s="390"/>
      <c r="PC17" s="390"/>
      <c r="PD17" s="390"/>
      <c r="PE17" s="390"/>
      <c r="PF17" s="390"/>
      <c r="PG17" s="390"/>
      <c r="PH17" s="390"/>
      <c r="PI17" s="390"/>
      <c r="PJ17" s="390"/>
      <c r="PK17" s="390"/>
      <c r="PL17" s="390"/>
      <c r="PM17" s="390"/>
      <c r="PN17" s="390"/>
      <c r="PO17" s="390"/>
      <c r="PP17" s="390"/>
      <c r="PQ17" s="390"/>
      <c r="PR17" s="390"/>
      <c r="PS17" s="390"/>
      <c r="PT17" s="390"/>
      <c r="PU17" s="390"/>
      <c r="PV17" s="390"/>
      <c r="PW17" s="390"/>
      <c r="PX17" s="390"/>
      <c r="PY17" s="390"/>
      <c r="PZ17" s="390"/>
      <c r="QA17" s="390"/>
      <c r="QB17" s="390"/>
      <c r="QC17" s="390"/>
      <c r="QD17" s="390"/>
      <c r="QE17" s="390"/>
      <c r="QF17" s="390"/>
      <c r="QG17" s="390"/>
      <c r="QH17" s="390"/>
      <c r="QI17" s="390"/>
      <c r="QJ17" s="390"/>
      <c r="QK17" s="390"/>
      <c r="QL17" s="390"/>
      <c r="QM17" s="390"/>
      <c r="QN17" s="390"/>
      <c r="QO17" s="390"/>
      <c r="QP17" s="390"/>
      <c r="QQ17" s="390"/>
      <c r="QR17" s="390"/>
      <c r="QS17" s="390"/>
      <c r="QT17" s="390"/>
      <c r="QU17" s="390"/>
      <c r="QV17" s="390"/>
      <c r="QW17" s="390"/>
      <c r="QX17" s="390"/>
      <c r="QY17" s="390"/>
      <c r="QZ17" s="390"/>
      <c r="RA17" s="390"/>
      <c r="RB17" s="390"/>
      <c r="RC17" s="390"/>
      <c r="RD17" s="390"/>
      <c r="RE17" s="390"/>
      <c r="RF17" s="390"/>
      <c r="RG17" s="390"/>
      <c r="RH17" s="390"/>
      <c r="RI17" s="390"/>
      <c r="RJ17" s="390"/>
      <c r="RK17" s="390"/>
      <c r="RL17" s="390"/>
      <c r="RM17" s="390"/>
      <c r="RN17" s="390"/>
      <c r="RO17" s="390"/>
      <c r="RP17" s="390"/>
      <c r="RQ17" s="390"/>
      <c r="RR17" s="390"/>
      <c r="RS17" s="390"/>
      <c r="RT17" s="390"/>
      <c r="RU17" s="390"/>
      <c r="RV17" s="390"/>
      <c r="RW17" s="390"/>
      <c r="RX17" s="390"/>
      <c r="RY17" s="390"/>
      <c r="RZ17" s="390"/>
      <c r="SA17" s="390"/>
      <c r="SB17" s="390"/>
      <c r="SC17" s="390"/>
      <c r="SD17" s="390"/>
      <c r="SE17" s="390"/>
      <c r="SF17" s="390"/>
      <c r="SG17" s="390"/>
      <c r="SH17" s="390"/>
      <c r="SI17" s="390"/>
      <c r="SJ17" s="390"/>
      <c r="SK17" s="390"/>
      <c r="SL17" s="390"/>
      <c r="SM17" s="390"/>
      <c r="SN17" s="390"/>
      <c r="SO17" s="390"/>
      <c r="SP17" s="390"/>
      <c r="SQ17" s="390"/>
      <c r="SR17" s="390"/>
      <c r="SS17" s="390"/>
      <c r="ST17" s="390"/>
      <c r="SU17" s="390"/>
      <c r="SV17" s="390"/>
      <c r="SW17" s="390"/>
      <c r="SX17" s="390"/>
      <c r="SY17" s="390"/>
      <c r="SZ17" s="390"/>
      <c r="TA17" s="390"/>
      <c r="TB17" s="390"/>
      <c r="TC17" s="390"/>
      <c r="TD17" s="390"/>
      <c r="TE17" s="390"/>
      <c r="TF17" s="390"/>
      <c r="TG17" s="390"/>
      <c r="TH17" s="390"/>
      <c r="TI17" s="390"/>
      <c r="TJ17" s="390"/>
      <c r="TK17" s="390"/>
      <c r="TL17" s="390"/>
      <c r="TM17" s="390"/>
      <c r="TN17" s="390"/>
      <c r="TO17" s="390"/>
      <c r="TP17" s="390"/>
      <c r="TQ17" s="390"/>
      <c r="TR17" s="390"/>
      <c r="TS17" s="390"/>
      <c r="TT17" s="390"/>
      <c r="TU17" s="390"/>
      <c r="TV17" s="390"/>
      <c r="TW17" s="390"/>
      <c r="TX17" s="390"/>
      <c r="TY17" s="390"/>
      <c r="TZ17" s="390"/>
      <c r="UA17" s="390"/>
      <c r="UB17" s="390"/>
      <c r="UC17" s="390"/>
      <c r="UD17" s="390"/>
      <c r="UE17" s="390"/>
      <c r="UF17" s="390"/>
      <c r="UG17" s="390"/>
      <c r="UH17" s="390"/>
      <c r="UI17" s="390"/>
      <c r="UJ17" s="390"/>
      <c r="UK17" s="390"/>
      <c r="UL17" s="390"/>
      <c r="UM17" s="390"/>
      <c r="UN17" s="390"/>
      <c r="UO17" s="390"/>
      <c r="UP17" s="390"/>
      <c r="UQ17" s="390"/>
      <c r="UR17" s="390"/>
      <c r="US17" s="390"/>
      <c r="UT17" s="390"/>
      <c r="UU17" s="390"/>
      <c r="UV17" s="390"/>
      <c r="UW17" s="390"/>
      <c r="UX17" s="390"/>
      <c r="UY17" s="390"/>
      <c r="UZ17" s="390"/>
      <c r="VA17" s="390"/>
      <c r="VB17" s="390"/>
      <c r="VC17" s="390"/>
      <c r="VD17" s="390"/>
      <c r="VE17" s="390"/>
      <c r="VF17" s="390"/>
      <c r="VG17" s="390"/>
      <c r="VH17" s="390"/>
      <c r="VI17" s="390"/>
      <c r="VJ17" s="390"/>
      <c r="VK17" s="390"/>
      <c r="VL17" s="390"/>
      <c r="VM17" s="390"/>
      <c r="VN17" s="390"/>
      <c r="VO17" s="390"/>
      <c r="VP17" s="390"/>
      <c r="VQ17" s="390"/>
      <c r="VR17" s="390"/>
      <c r="VS17" s="390"/>
      <c r="VT17" s="390"/>
      <c r="VU17" s="390"/>
      <c r="VV17" s="390"/>
      <c r="VW17" s="390"/>
      <c r="VX17" s="390"/>
      <c r="VY17" s="390"/>
      <c r="VZ17" s="390"/>
      <c r="WA17" s="390"/>
      <c r="WB17" s="390"/>
      <c r="WC17" s="390"/>
      <c r="WD17" s="390"/>
      <c r="WE17" s="390"/>
      <c r="WF17" s="390"/>
      <c r="WG17" s="390"/>
      <c r="WH17" s="390"/>
      <c r="WI17" s="390"/>
      <c r="WJ17" s="390"/>
      <c r="WK17" s="390"/>
      <c r="WL17" s="390"/>
      <c r="WM17" s="390"/>
      <c r="WN17" s="390"/>
      <c r="WO17" s="390"/>
      <c r="WP17" s="390"/>
      <c r="WQ17" s="390"/>
      <c r="WR17" s="390"/>
      <c r="WS17" s="390"/>
      <c r="WT17" s="390"/>
      <c r="WU17" s="390"/>
      <c r="WV17" s="390"/>
      <c r="WW17" s="390"/>
      <c r="WX17" s="390"/>
      <c r="WY17" s="390"/>
      <c r="WZ17" s="390"/>
      <c r="XA17" s="390"/>
      <c r="XB17" s="390"/>
      <c r="XC17" s="390"/>
      <c r="XD17" s="390"/>
      <c r="XE17" s="390"/>
      <c r="XF17" s="390"/>
      <c r="XG17" s="390"/>
      <c r="XH17" s="390"/>
      <c r="XI17" s="390"/>
      <c r="XJ17" s="390"/>
      <c r="XK17" s="390"/>
      <c r="XL17" s="390"/>
      <c r="XM17" s="390"/>
      <c r="XN17" s="390"/>
      <c r="XO17" s="390"/>
      <c r="XP17" s="390"/>
      <c r="XQ17" s="390"/>
      <c r="XR17" s="390"/>
      <c r="XS17" s="390"/>
      <c r="XT17" s="390"/>
      <c r="XU17" s="390"/>
      <c r="XV17" s="390"/>
      <c r="XW17" s="390"/>
      <c r="XX17" s="390"/>
      <c r="XY17" s="390"/>
      <c r="XZ17" s="390"/>
      <c r="YA17" s="390"/>
      <c r="YB17" s="390"/>
      <c r="YC17" s="390"/>
      <c r="YD17" s="390"/>
      <c r="YE17" s="390"/>
      <c r="YF17" s="390"/>
      <c r="YG17" s="390"/>
      <c r="YH17" s="390"/>
      <c r="YI17" s="390"/>
      <c r="YJ17" s="390"/>
      <c r="YK17" s="390"/>
      <c r="YL17" s="390"/>
      <c r="YM17" s="390"/>
      <c r="YN17" s="390"/>
      <c r="YO17" s="390"/>
      <c r="YP17" s="390"/>
      <c r="YQ17" s="390"/>
      <c r="YR17" s="390"/>
      <c r="YS17" s="390"/>
      <c r="YT17" s="390"/>
      <c r="YU17" s="390"/>
      <c r="YV17" s="390"/>
      <c r="YW17" s="390"/>
      <c r="YX17" s="390"/>
      <c r="YY17" s="390"/>
      <c r="YZ17" s="390"/>
      <c r="ZA17" s="390"/>
      <c r="ZB17" s="390"/>
      <c r="ZC17" s="390"/>
      <c r="ZD17" s="390"/>
      <c r="ZE17" s="390"/>
      <c r="ZF17" s="390"/>
      <c r="ZG17" s="390"/>
      <c r="ZH17" s="390"/>
      <c r="ZI17" s="390"/>
      <c r="ZJ17" s="390"/>
      <c r="ZK17" s="390"/>
      <c r="ZL17" s="390"/>
      <c r="ZM17" s="390"/>
      <c r="ZN17" s="390"/>
      <c r="ZO17" s="390"/>
      <c r="ZP17" s="390"/>
      <c r="ZQ17" s="390"/>
      <c r="ZR17" s="390"/>
      <c r="ZS17" s="390"/>
      <c r="ZT17" s="390"/>
      <c r="ZU17" s="390"/>
      <c r="ZV17" s="390"/>
      <c r="ZW17" s="390"/>
      <c r="ZX17" s="390"/>
      <c r="ZY17" s="390"/>
      <c r="ZZ17" s="390"/>
      <c r="AAA17" s="390"/>
      <c r="AAB17" s="390"/>
      <c r="AAC17" s="390"/>
      <c r="AAD17" s="390"/>
      <c r="AAE17" s="390"/>
      <c r="AAF17" s="390"/>
      <c r="AAG17" s="390"/>
      <c r="AAH17" s="390"/>
      <c r="AAI17" s="390"/>
      <c r="AAJ17" s="390"/>
      <c r="AAK17" s="390"/>
      <c r="AAL17" s="390"/>
      <c r="AAM17" s="390"/>
      <c r="AAN17" s="390"/>
      <c r="AAO17" s="390"/>
      <c r="AAP17" s="390"/>
      <c r="AAQ17" s="390"/>
      <c r="AAR17" s="390"/>
      <c r="AAS17" s="390"/>
      <c r="AAT17" s="390"/>
      <c r="AAU17" s="390"/>
      <c r="AAV17" s="390"/>
      <c r="AAW17" s="390"/>
      <c r="AAX17" s="390"/>
      <c r="AAY17" s="390"/>
      <c r="AAZ17" s="390"/>
      <c r="ABA17" s="390"/>
      <c r="ABB17" s="390"/>
      <c r="ABC17" s="390"/>
      <c r="ABD17" s="390"/>
      <c r="ABE17" s="390"/>
      <c r="ABF17" s="390"/>
      <c r="ABG17" s="390"/>
      <c r="ABH17" s="390"/>
      <c r="ABI17" s="390"/>
      <c r="ABJ17" s="390"/>
      <c r="ABK17" s="390"/>
      <c r="ABL17" s="390"/>
      <c r="ABM17" s="390"/>
      <c r="ABN17" s="390"/>
      <c r="ABO17" s="390"/>
      <c r="ABP17" s="390"/>
      <c r="ABQ17" s="390"/>
      <c r="ABR17" s="390"/>
      <c r="ABS17" s="390"/>
      <c r="ABT17" s="390"/>
      <c r="ABU17" s="390"/>
      <c r="ABV17" s="390"/>
      <c r="ABW17" s="390"/>
      <c r="ABX17" s="390"/>
      <c r="ABY17" s="390"/>
      <c r="ABZ17" s="390"/>
      <c r="ACA17" s="390"/>
      <c r="ACB17" s="390"/>
      <c r="ACC17" s="390"/>
      <c r="ACD17" s="390"/>
      <c r="ACE17" s="390"/>
      <c r="ACF17" s="390"/>
      <c r="ACG17" s="390"/>
      <c r="ACH17" s="390"/>
      <c r="ACI17" s="390"/>
      <c r="ACJ17" s="390"/>
      <c r="ACK17" s="390"/>
      <c r="ACL17" s="390"/>
      <c r="ACM17" s="390"/>
      <c r="ACN17" s="390"/>
      <c r="ACO17" s="390"/>
      <c r="ACP17" s="390"/>
      <c r="ACQ17" s="390"/>
      <c r="ACR17" s="390"/>
      <c r="ACS17" s="390"/>
      <c r="ACT17" s="390"/>
      <c r="ACU17" s="390"/>
      <c r="ACV17" s="390"/>
      <c r="ACW17" s="390"/>
      <c r="ACX17" s="390"/>
      <c r="ACY17" s="390"/>
      <c r="ACZ17" s="390"/>
      <c r="ADA17" s="390"/>
      <c r="ADB17" s="390"/>
      <c r="ADC17" s="390"/>
      <c r="ADD17" s="390"/>
      <c r="ADE17" s="390"/>
      <c r="ADF17" s="390"/>
      <c r="ADG17" s="390"/>
      <c r="ADH17" s="390"/>
      <c r="ADI17" s="390"/>
      <c r="ADJ17" s="390"/>
      <c r="ADK17" s="390"/>
      <c r="ADL17" s="390"/>
      <c r="ADM17" s="390"/>
      <c r="ADN17" s="390"/>
      <c r="ADO17" s="390"/>
      <c r="ADP17" s="390"/>
      <c r="ADQ17" s="390"/>
      <c r="ADR17" s="390"/>
      <c r="ADS17" s="390"/>
      <c r="ADT17" s="390"/>
      <c r="ADU17" s="390"/>
      <c r="ADV17" s="390"/>
      <c r="ADW17" s="390"/>
      <c r="ADX17" s="390"/>
      <c r="ADY17" s="390"/>
      <c r="ADZ17" s="390"/>
      <c r="AEA17" s="390"/>
      <c r="AEB17" s="390"/>
      <c r="AEC17" s="390"/>
      <c r="AED17" s="390"/>
      <c r="AEE17" s="390"/>
      <c r="AEF17" s="390"/>
      <c r="AEG17" s="390"/>
      <c r="AEH17" s="390"/>
      <c r="AEI17" s="390"/>
      <c r="AEJ17" s="390"/>
      <c r="AEK17" s="390"/>
      <c r="AEL17" s="390"/>
      <c r="AEM17" s="390"/>
      <c r="AEN17" s="390"/>
      <c r="AEO17" s="390"/>
      <c r="AEP17" s="390"/>
      <c r="AEQ17" s="390"/>
      <c r="AER17" s="390"/>
      <c r="AES17" s="390"/>
      <c r="AET17" s="390"/>
      <c r="AEU17" s="390"/>
      <c r="AEV17" s="390"/>
      <c r="AEW17" s="390"/>
      <c r="AEX17" s="390"/>
      <c r="AEY17" s="390"/>
      <c r="AEZ17" s="390"/>
      <c r="AFA17" s="390"/>
      <c r="AFB17" s="390"/>
      <c r="AFC17" s="390"/>
      <c r="AFD17" s="390"/>
      <c r="AFE17" s="390"/>
      <c r="AFF17" s="390"/>
      <c r="AFG17" s="390"/>
      <c r="AFH17" s="390"/>
      <c r="AFI17" s="390"/>
      <c r="AFJ17" s="390"/>
      <c r="AFK17" s="390"/>
      <c r="AFL17" s="390"/>
      <c r="AFM17" s="390"/>
      <c r="AFN17" s="390"/>
      <c r="AFO17" s="390"/>
      <c r="AFP17" s="390"/>
      <c r="AFQ17" s="390"/>
      <c r="AFR17" s="390"/>
      <c r="AFS17" s="390"/>
      <c r="AFT17" s="390"/>
      <c r="AFU17" s="390"/>
      <c r="AFV17" s="390"/>
      <c r="AFW17" s="390"/>
      <c r="AFX17" s="390"/>
      <c r="AFY17" s="390"/>
      <c r="AFZ17" s="390"/>
      <c r="AGA17" s="390"/>
      <c r="AGB17" s="390"/>
      <c r="AGC17" s="390"/>
      <c r="AGD17" s="390"/>
      <c r="AGE17" s="390"/>
      <c r="AGF17" s="390"/>
      <c r="AGG17" s="390"/>
      <c r="AGH17" s="390"/>
      <c r="AGI17" s="390"/>
      <c r="AGJ17" s="390"/>
      <c r="AGK17" s="390"/>
      <c r="AGL17" s="390"/>
      <c r="AGM17" s="390"/>
      <c r="AGN17" s="390"/>
      <c r="AGO17" s="390"/>
      <c r="AGP17" s="390"/>
      <c r="AGQ17" s="390"/>
      <c r="AGR17" s="390"/>
      <c r="AGS17" s="390"/>
      <c r="AGT17" s="390"/>
      <c r="AGU17" s="390"/>
      <c r="AGV17" s="390"/>
      <c r="AGW17" s="390"/>
      <c r="AGX17" s="390"/>
      <c r="AGY17" s="390"/>
      <c r="AGZ17" s="390"/>
      <c r="AHA17" s="390"/>
      <c r="AHB17" s="390"/>
      <c r="AHC17" s="390"/>
      <c r="AHD17" s="390"/>
      <c r="AHE17" s="390"/>
      <c r="AHF17" s="390"/>
      <c r="AHG17" s="390"/>
      <c r="AHH17" s="390"/>
      <c r="AHI17" s="390"/>
      <c r="AHJ17" s="390"/>
      <c r="AHK17" s="390"/>
      <c r="AHL17" s="390"/>
      <c r="AHM17" s="390"/>
      <c r="AHN17" s="390"/>
      <c r="AHO17" s="390"/>
      <c r="AHP17" s="390"/>
      <c r="AHQ17" s="390"/>
      <c r="AHR17" s="390"/>
      <c r="AHS17" s="390"/>
      <c r="AHT17" s="390"/>
      <c r="AHU17" s="390"/>
      <c r="AHV17" s="390"/>
      <c r="AHW17" s="390"/>
      <c r="AHX17" s="390"/>
      <c r="AHY17" s="390"/>
      <c r="AHZ17" s="390"/>
      <c r="AIA17" s="390"/>
      <c r="AIB17" s="390"/>
      <c r="AIC17" s="390"/>
      <c r="AID17" s="390"/>
      <c r="AIE17" s="390"/>
      <c r="AIF17" s="390"/>
      <c r="AIG17" s="390"/>
      <c r="AIH17" s="390"/>
      <c r="AII17" s="390"/>
      <c r="AIJ17" s="390"/>
      <c r="AIK17" s="390"/>
      <c r="AIL17" s="390"/>
      <c r="AIM17" s="390"/>
      <c r="AIN17" s="390"/>
      <c r="AIO17" s="390"/>
      <c r="AIP17" s="390"/>
      <c r="AIQ17" s="390"/>
      <c r="AIR17" s="390"/>
      <c r="AIS17" s="390"/>
      <c r="AIT17" s="390"/>
      <c r="AIU17" s="390"/>
      <c r="AIV17" s="390"/>
      <c r="AIW17" s="390"/>
      <c r="AIX17" s="390"/>
      <c r="AIY17" s="390"/>
      <c r="AIZ17" s="390"/>
      <c r="AJA17" s="390"/>
      <c r="AJB17" s="390"/>
      <c r="AJC17" s="390"/>
      <c r="AJD17" s="390"/>
      <c r="AJE17" s="390"/>
      <c r="AJF17" s="390"/>
      <c r="AJG17" s="390"/>
      <c r="AJH17" s="390"/>
      <c r="AJI17" s="390"/>
      <c r="AJJ17" s="390"/>
      <c r="AJK17" s="390"/>
      <c r="AJL17" s="390"/>
      <c r="AJM17" s="390"/>
      <c r="AJN17" s="390"/>
      <c r="AJO17" s="390"/>
      <c r="AJP17" s="390"/>
      <c r="AJQ17" s="390"/>
      <c r="AJR17" s="390"/>
      <c r="AJS17" s="390"/>
      <c r="AJT17" s="390"/>
      <c r="AJU17" s="390"/>
      <c r="AJV17" s="390"/>
      <c r="AJW17" s="390"/>
      <c r="AJX17" s="390"/>
      <c r="AJY17" s="390"/>
      <c r="AJZ17" s="390"/>
      <c r="AKA17" s="390"/>
      <c r="AKB17" s="390"/>
      <c r="AKC17" s="390"/>
      <c r="AKD17" s="390"/>
      <c r="AKE17" s="390"/>
      <c r="AKF17" s="390"/>
      <c r="AKG17" s="390"/>
      <c r="AKH17" s="390"/>
      <c r="AKI17" s="390"/>
      <c r="AKJ17" s="390"/>
      <c r="AKK17" s="390"/>
      <c r="AKL17" s="390"/>
      <c r="AKM17" s="390"/>
      <c r="AKN17" s="390"/>
      <c r="AKO17" s="390"/>
      <c r="AKP17" s="390"/>
      <c r="AKQ17" s="390"/>
      <c r="AKR17" s="390"/>
      <c r="AKS17" s="390"/>
      <c r="AKT17" s="390"/>
      <c r="AKU17" s="390"/>
      <c r="AKV17" s="390"/>
      <c r="AKW17" s="390"/>
      <c r="AKX17" s="390"/>
      <c r="AKY17" s="390"/>
      <c r="AKZ17" s="390"/>
      <c r="ALA17" s="390"/>
      <c r="ALB17" s="390"/>
      <c r="ALC17" s="390"/>
      <c r="ALD17" s="390"/>
      <c r="ALE17" s="390"/>
      <c r="ALF17" s="390"/>
      <c r="ALG17" s="390"/>
      <c r="ALH17" s="390"/>
      <c r="ALI17" s="390"/>
      <c r="ALJ17" s="390"/>
      <c r="ALK17" s="390"/>
      <c r="ALL17" s="390"/>
      <c r="ALM17" s="390"/>
      <c r="ALN17" s="390"/>
      <c r="ALO17" s="390"/>
      <c r="ALP17" s="390"/>
      <c r="ALQ17" s="390"/>
      <c r="ALR17" s="390"/>
      <c r="ALS17" s="390"/>
      <c r="ALT17" s="390"/>
      <c r="ALU17" s="390"/>
      <c r="ALV17" s="390"/>
      <c r="ALW17" s="390"/>
      <c r="ALX17" s="390"/>
      <c r="ALY17" s="390"/>
      <c r="ALZ17" s="390"/>
      <c r="AMA17" s="390"/>
      <c r="AMB17" s="390"/>
      <c r="AMC17" s="390"/>
      <c r="AMD17" s="390"/>
      <c r="AME17" s="390"/>
      <c r="AMF17" s="390"/>
      <c r="AMG17" s="390"/>
      <c r="AMH17" s="390"/>
      <c r="AMI17" s="390"/>
      <c r="AMJ17" s="390"/>
      <c r="AMK17" s="390"/>
      <c r="AML17" s="390"/>
      <c r="AMM17" s="390"/>
      <c r="AMN17" s="390"/>
      <c r="AMO17" s="390"/>
    </row>
    <row r="18" spans="1:1029" x14ac:dyDescent="0.25">
      <c r="A18" s="398">
        <v>45058</v>
      </c>
      <c r="B18" s="43" t="s">
        <v>259</v>
      </c>
      <c r="C18" s="483" t="s">
        <v>284</v>
      </c>
      <c r="D18" s="34" t="s">
        <v>300</v>
      </c>
      <c r="E18" s="43">
        <v>676.59</v>
      </c>
      <c r="F18" s="463">
        <v>45058</v>
      </c>
      <c r="G18" s="538"/>
      <c r="H18" s="46"/>
      <c r="I18" s="38"/>
      <c r="J18" s="38"/>
      <c r="K18" s="47"/>
      <c r="L18" s="479">
        <v>676.59</v>
      </c>
      <c r="M18" s="37"/>
      <c r="N18" s="38"/>
      <c r="O18" s="38"/>
      <c r="P18" s="38"/>
      <c r="Q18" s="38"/>
      <c r="R18" s="38"/>
      <c r="S18" s="38">
        <v>604.11</v>
      </c>
      <c r="T18" s="38"/>
      <c r="U18" s="38"/>
      <c r="V18" s="38"/>
      <c r="W18" s="38"/>
      <c r="X18" s="38"/>
      <c r="Y18" s="38"/>
      <c r="Z18" s="38"/>
      <c r="AA18" s="38"/>
      <c r="AB18" s="38"/>
      <c r="AC18" s="300"/>
      <c r="AD18" s="533">
        <v>72.48</v>
      </c>
      <c r="AE18" s="102" t="s">
        <v>260</v>
      </c>
      <c r="AF18" s="81">
        <f t="shared" si="1"/>
        <v>0</v>
      </c>
      <c r="AH18" s="38"/>
    </row>
    <row r="19" spans="1:1029" x14ac:dyDescent="0.25">
      <c r="A19" s="398">
        <v>45062</v>
      </c>
      <c r="B19" s="43" t="s">
        <v>157</v>
      </c>
      <c r="C19" s="483" t="s">
        <v>227</v>
      </c>
      <c r="D19" s="34">
        <v>9050703</v>
      </c>
      <c r="E19" s="43">
        <v>992.34</v>
      </c>
      <c r="F19" s="44">
        <v>45064</v>
      </c>
      <c r="G19" s="45"/>
      <c r="H19" s="46"/>
      <c r="I19" s="38"/>
      <c r="J19" s="38"/>
      <c r="K19" s="47"/>
      <c r="L19" s="479">
        <v>992.34</v>
      </c>
      <c r="M19" s="37">
        <v>992.34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00"/>
      <c r="AD19" s="533"/>
      <c r="AE19" s="102"/>
      <c r="AF19" s="81">
        <f t="shared" si="1"/>
        <v>0</v>
      </c>
      <c r="AH19" s="38"/>
    </row>
    <row r="20" spans="1:1029" x14ac:dyDescent="0.25">
      <c r="A20" s="398">
        <v>45062</v>
      </c>
      <c r="B20" s="43" t="s">
        <v>161</v>
      </c>
      <c r="C20" s="483" t="s">
        <v>227</v>
      </c>
      <c r="D20" s="34">
        <v>807492354</v>
      </c>
      <c r="E20" s="43">
        <v>40.64</v>
      </c>
      <c r="F20" s="44">
        <v>45064</v>
      </c>
      <c r="G20" s="45"/>
      <c r="H20" s="46"/>
      <c r="I20" s="38"/>
      <c r="J20" s="38"/>
      <c r="K20" s="47"/>
      <c r="L20" s="479">
        <v>40.64</v>
      </c>
      <c r="M20" s="37">
        <v>40.64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00"/>
      <c r="AD20" s="533"/>
      <c r="AE20" s="102"/>
      <c r="AF20" s="81">
        <f t="shared" si="1"/>
        <v>0</v>
      </c>
      <c r="AH20" s="38"/>
    </row>
    <row r="21" spans="1:1029" x14ac:dyDescent="0.25">
      <c r="A21" s="398">
        <v>45062</v>
      </c>
      <c r="B21" s="464" t="s">
        <v>254</v>
      </c>
      <c r="C21" s="483" t="s">
        <v>227</v>
      </c>
      <c r="D21" s="34">
        <v>283068486</v>
      </c>
      <c r="E21" s="43">
        <v>384.44</v>
      </c>
      <c r="F21" s="44">
        <v>45064</v>
      </c>
      <c r="G21" s="45"/>
      <c r="H21" s="46"/>
      <c r="I21" s="38"/>
      <c r="J21" s="38"/>
      <c r="K21" s="47"/>
      <c r="L21" s="48">
        <v>384.44</v>
      </c>
      <c r="M21" s="37">
        <v>384.44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00"/>
      <c r="AD21" s="533"/>
      <c r="AE21" s="102"/>
      <c r="AF21" s="81">
        <f t="shared" si="1"/>
        <v>0</v>
      </c>
      <c r="AH21" s="38"/>
    </row>
    <row r="22" spans="1:1029" x14ac:dyDescent="0.25">
      <c r="A22" s="398">
        <v>45062</v>
      </c>
      <c r="B22" s="43" t="s">
        <v>261</v>
      </c>
      <c r="C22" s="483" t="s">
        <v>227</v>
      </c>
      <c r="D22" s="34">
        <v>340273548</v>
      </c>
      <c r="E22" s="43">
        <v>52.5</v>
      </c>
      <c r="F22" s="44">
        <v>45064</v>
      </c>
      <c r="G22" s="45"/>
      <c r="H22" s="46"/>
      <c r="I22" s="38"/>
      <c r="J22" s="38"/>
      <c r="K22" s="47"/>
      <c r="L22" s="48">
        <v>52.5</v>
      </c>
      <c r="M22" s="37"/>
      <c r="N22" s="38">
        <v>52.5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00"/>
      <c r="AD22" s="533"/>
      <c r="AE22" s="102"/>
      <c r="AF22" s="81">
        <f t="shared" si="1"/>
        <v>0</v>
      </c>
      <c r="AH22" s="38"/>
    </row>
    <row r="23" spans="1:1029" x14ac:dyDescent="0.25">
      <c r="A23" s="398">
        <v>45062</v>
      </c>
      <c r="B23" s="43" t="s">
        <v>262</v>
      </c>
      <c r="C23" s="483">
        <v>2417761</v>
      </c>
      <c r="D23" s="34">
        <v>606069027</v>
      </c>
      <c r="E23" s="43">
        <v>118.86</v>
      </c>
      <c r="F23" s="44">
        <v>45064</v>
      </c>
      <c r="G23" s="45"/>
      <c r="H23" s="46"/>
      <c r="I23" s="38"/>
      <c r="J23" s="38"/>
      <c r="K23" s="47"/>
      <c r="L23" s="48">
        <v>118.86</v>
      </c>
      <c r="M23" s="37"/>
      <c r="N23" s="38">
        <v>99.05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00"/>
      <c r="AD23" s="533">
        <v>19.809999999999999</v>
      </c>
      <c r="AE23" s="102" t="s">
        <v>269</v>
      </c>
      <c r="AF23" s="81">
        <f t="shared" si="1"/>
        <v>0</v>
      </c>
      <c r="AH23" s="38"/>
    </row>
    <row r="24" spans="1:1029" s="5" customFormat="1" ht="14.25" x14ac:dyDescent="0.2">
      <c r="A24" s="398">
        <v>45062</v>
      </c>
      <c r="B24" s="43" t="s">
        <v>159</v>
      </c>
      <c r="C24" s="483">
        <v>7317</v>
      </c>
      <c r="D24" s="34">
        <v>157648881</v>
      </c>
      <c r="E24" s="43">
        <f>585.84+781.14</f>
        <v>1366.98</v>
      </c>
      <c r="F24" s="44">
        <v>45064</v>
      </c>
      <c r="G24" s="45"/>
      <c r="H24" s="46"/>
      <c r="I24" s="38"/>
      <c r="J24" s="38"/>
      <c r="K24" s="47"/>
      <c r="L24" s="48">
        <v>781.14</v>
      </c>
      <c r="M24" s="37"/>
      <c r="N24" s="38"/>
      <c r="O24" s="38">
        <v>650.95000000000005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00"/>
      <c r="AD24" s="533">
        <v>130.19</v>
      </c>
      <c r="AE24" s="102" t="s">
        <v>163</v>
      </c>
      <c r="AF24" s="81">
        <f t="shared" si="1"/>
        <v>0</v>
      </c>
      <c r="AH24" s="38"/>
    </row>
    <row r="25" spans="1:1029" s="279" customFormat="1" x14ac:dyDescent="0.25">
      <c r="A25" s="398">
        <v>45062</v>
      </c>
      <c r="B25" s="43" t="s">
        <v>159</v>
      </c>
      <c r="C25" s="483">
        <v>7364</v>
      </c>
      <c r="D25" s="34">
        <v>157648881</v>
      </c>
      <c r="E25" s="43">
        <v>1366.98</v>
      </c>
      <c r="F25" s="44">
        <v>45064</v>
      </c>
      <c r="G25" s="45"/>
      <c r="H25" s="46"/>
      <c r="I25" s="38"/>
      <c r="J25" s="38"/>
      <c r="K25" s="47"/>
      <c r="L25" s="48">
        <v>585.84</v>
      </c>
      <c r="M25" s="37"/>
      <c r="N25" s="38"/>
      <c r="O25" s="38">
        <v>488.2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00"/>
      <c r="AD25" s="49">
        <v>97.64</v>
      </c>
      <c r="AE25" s="102" t="s">
        <v>163</v>
      </c>
      <c r="AF25" s="409">
        <f t="shared" si="1"/>
        <v>0</v>
      </c>
      <c r="AG25" s="390"/>
      <c r="AH25" s="38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H25" s="390"/>
      <c r="CI25" s="390"/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  <c r="DE25" s="390"/>
      <c r="DF25" s="390"/>
      <c r="DG25" s="390"/>
      <c r="DH25" s="390"/>
      <c r="DI25" s="390"/>
      <c r="DJ25" s="390"/>
      <c r="DK25" s="390"/>
      <c r="DL25" s="390"/>
      <c r="DM25" s="390"/>
      <c r="DN25" s="390"/>
      <c r="DO25" s="390"/>
      <c r="DP25" s="390"/>
      <c r="DQ25" s="390"/>
      <c r="DR25" s="390"/>
      <c r="DS25" s="390"/>
      <c r="DT25" s="390"/>
      <c r="DU25" s="390"/>
      <c r="DV25" s="390"/>
      <c r="DW25" s="390"/>
      <c r="DX25" s="390"/>
      <c r="DY25" s="390"/>
      <c r="DZ25" s="390"/>
      <c r="EA25" s="390"/>
      <c r="EB25" s="390"/>
      <c r="EC25" s="390"/>
      <c r="ED25" s="390"/>
      <c r="EE25" s="390"/>
      <c r="EF25" s="390"/>
      <c r="EG25" s="390"/>
      <c r="EH25" s="390"/>
      <c r="EI25" s="390"/>
      <c r="EJ25" s="390"/>
      <c r="EK25" s="390"/>
      <c r="EL25" s="390"/>
      <c r="EM25" s="390"/>
      <c r="EN25" s="390"/>
      <c r="EO25" s="390"/>
      <c r="EP25" s="390"/>
      <c r="EQ25" s="390"/>
      <c r="ER25" s="390"/>
      <c r="ES25" s="390"/>
      <c r="ET25" s="390"/>
      <c r="EU25" s="390"/>
      <c r="EV25" s="390"/>
      <c r="EW25" s="390"/>
      <c r="EX25" s="390"/>
      <c r="EY25" s="390"/>
      <c r="EZ25" s="390"/>
      <c r="FA25" s="390"/>
      <c r="FB25" s="390"/>
      <c r="FC25" s="390"/>
      <c r="FD25" s="390"/>
      <c r="FE25" s="390"/>
      <c r="FF25" s="390"/>
      <c r="FG25" s="390"/>
      <c r="FH25" s="390"/>
      <c r="FI25" s="390"/>
      <c r="FJ25" s="390"/>
      <c r="FK25" s="390"/>
      <c r="FL25" s="390"/>
      <c r="FM25" s="390"/>
      <c r="FN25" s="390"/>
      <c r="FO25" s="390"/>
      <c r="FP25" s="390"/>
      <c r="FQ25" s="390"/>
      <c r="FR25" s="390"/>
      <c r="FS25" s="390"/>
      <c r="FT25" s="390"/>
      <c r="FU25" s="390"/>
      <c r="FV25" s="390"/>
      <c r="FW25" s="390"/>
      <c r="FX25" s="390"/>
      <c r="FY25" s="390"/>
      <c r="FZ25" s="390"/>
      <c r="GA25" s="390"/>
      <c r="GB25" s="390"/>
      <c r="GC25" s="390"/>
      <c r="GD25" s="390"/>
      <c r="GE25" s="390"/>
      <c r="GF25" s="390"/>
      <c r="GG25" s="390"/>
      <c r="GH25" s="390"/>
      <c r="GI25" s="390"/>
      <c r="GJ25" s="390"/>
      <c r="GK25" s="390"/>
      <c r="GL25" s="390"/>
      <c r="GM25" s="390"/>
      <c r="GN25" s="390"/>
      <c r="GO25" s="390"/>
      <c r="GP25" s="390"/>
      <c r="GQ25" s="390"/>
      <c r="GR25" s="390"/>
      <c r="GS25" s="390"/>
      <c r="GT25" s="390"/>
      <c r="GU25" s="390"/>
      <c r="GV25" s="390"/>
      <c r="GW25" s="390"/>
      <c r="GX25" s="390"/>
      <c r="GY25" s="390"/>
      <c r="GZ25" s="390"/>
      <c r="HA25" s="390"/>
      <c r="HB25" s="390"/>
      <c r="HC25" s="390"/>
      <c r="HD25" s="390"/>
      <c r="HE25" s="390"/>
      <c r="HF25" s="390"/>
      <c r="HG25" s="390"/>
      <c r="HH25" s="390"/>
      <c r="HI25" s="390"/>
      <c r="HJ25" s="390"/>
      <c r="HK25" s="390"/>
      <c r="HL25" s="390"/>
      <c r="HM25" s="390"/>
      <c r="HN25" s="390"/>
      <c r="HO25" s="390"/>
      <c r="HP25" s="390"/>
      <c r="HQ25" s="390"/>
      <c r="HR25" s="390"/>
      <c r="HS25" s="390"/>
      <c r="HT25" s="390"/>
      <c r="HU25" s="390"/>
      <c r="HV25" s="390"/>
      <c r="HW25" s="390"/>
      <c r="HX25" s="390"/>
      <c r="HY25" s="390"/>
      <c r="HZ25" s="390"/>
      <c r="IA25" s="390"/>
      <c r="IB25" s="390"/>
      <c r="IC25" s="390"/>
      <c r="ID25" s="390"/>
      <c r="IE25" s="390"/>
      <c r="IF25" s="390"/>
      <c r="IG25" s="390"/>
      <c r="IH25" s="390"/>
      <c r="II25" s="390"/>
      <c r="IJ25" s="390"/>
      <c r="IK25" s="390"/>
      <c r="IL25" s="390"/>
      <c r="IM25" s="390"/>
      <c r="IN25" s="390"/>
      <c r="IO25" s="390"/>
      <c r="IP25" s="390"/>
      <c r="IQ25" s="390"/>
      <c r="IR25" s="390"/>
      <c r="IS25" s="390"/>
      <c r="IT25" s="390"/>
      <c r="IU25" s="390"/>
      <c r="IV25" s="390"/>
      <c r="IW25" s="390"/>
      <c r="IX25" s="390"/>
      <c r="IY25" s="390"/>
      <c r="IZ25" s="390"/>
      <c r="JA25" s="390"/>
      <c r="JB25" s="390"/>
      <c r="JC25" s="390"/>
      <c r="JD25" s="390"/>
      <c r="JE25" s="390"/>
      <c r="JF25" s="390"/>
      <c r="JG25" s="390"/>
      <c r="JH25" s="390"/>
      <c r="JI25" s="390"/>
      <c r="JJ25" s="390"/>
      <c r="JK25" s="390"/>
      <c r="JL25" s="390"/>
      <c r="JM25" s="390"/>
      <c r="JN25" s="390"/>
      <c r="JO25" s="390"/>
      <c r="JP25" s="390"/>
      <c r="JQ25" s="390"/>
      <c r="JR25" s="390"/>
      <c r="JS25" s="390"/>
      <c r="JT25" s="390"/>
      <c r="JU25" s="390"/>
      <c r="JV25" s="390"/>
      <c r="JW25" s="390"/>
      <c r="JX25" s="390"/>
      <c r="JY25" s="390"/>
      <c r="JZ25" s="390"/>
      <c r="KA25" s="390"/>
      <c r="KB25" s="390"/>
      <c r="KC25" s="390"/>
      <c r="KD25" s="390"/>
      <c r="KE25" s="390"/>
      <c r="KF25" s="390"/>
      <c r="KG25" s="390"/>
      <c r="KH25" s="390"/>
      <c r="KI25" s="390"/>
      <c r="KJ25" s="390"/>
      <c r="KK25" s="390"/>
      <c r="KL25" s="390"/>
      <c r="KM25" s="390"/>
      <c r="KN25" s="390"/>
      <c r="KO25" s="390"/>
      <c r="KP25" s="390"/>
      <c r="KQ25" s="390"/>
      <c r="KR25" s="390"/>
      <c r="KS25" s="390"/>
      <c r="KT25" s="390"/>
      <c r="KU25" s="390"/>
      <c r="KV25" s="390"/>
      <c r="KW25" s="390"/>
      <c r="KX25" s="390"/>
      <c r="KY25" s="390"/>
      <c r="KZ25" s="390"/>
      <c r="LA25" s="390"/>
      <c r="LB25" s="390"/>
      <c r="LC25" s="390"/>
      <c r="LD25" s="390"/>
      <c r="LE25" s="390"/>
      <c r="LF25" s="390"/>
      <c r="LG25" s="390"/>
      <c r="LH25" s="390"/>
      <c r="LI25" s="390"/>
      <c r="LJ25" s="390"/>
      <c r="LK25" s="390"/>
      <c r="LL25" s="390"/>
      <c r="LM25" s="390"/>
      <c r="LN25" s="390"/>
      <c r="LO25" s="390"/>
      <c r="LP25" s="390"/>
      <c r="LQ25" s="390"/>
      <c r="LR25" s="390"/>
      <c r="LS25" s="390"/>
      <c r="LT25" s="390"/>
      <c r="LU25" s="390"/>
      <c r="LV25" s="390"/>
      <c r="LW25" s="390"/>
      <c r="LX25" s="390"/>
      <c r="LY25" s="390"/>
      <c r="LZ25" s="390"/>
      <c r="MA25" s="390"/>
      <c r="MB25" s="390"/>
      <c r="MC25" s="390"/>
      <c r="MD25" s="390"/>
      <c r="ME25" s="390"/>
      <c r="MF25" s="390"/>
      <c r="MG25" s="390"/>
      <c r="MH25" s="390"/>
      <c r="MI25" s="390"/>
      <c r="MJ25" s="390"/>
      <c r="MK25" s="390"/>
      <c r="ML25" s="390"/>
      <c r="MM25" s="390"/>
      <c r="MN25" s="390"/>
      <c r="MO25" s="390"/>
      <c r="MP25" s="390"/>
      <c r="MQ25" s="390"/>
      <c r="MR25" s="390"/>
      <c r="MS25" s="390"/>
      <c r="MT25" s="390"/>
      <c r="MU25" s="390"/>
      <c r="MV25" s="390"/>
      <c r="MW25" s="390"/>
      <c r="MX25" s="390"/>
      <c r="MY25" s="390"/>
      <c r="MZ25" s="390"/>
      <c r="NA25" s="390"/>
      <c r="NB25" s="390"/>
      <c r="NC25" s="390"/>
      <c r="ND25" s="390"/>
      <c r="NE25" s="390"/>
      <c r="NF25" s="390"/>
      <c r="NG25" s="390"/>
      <c r="NH25" s="390"/>
      <c r="NI25" s="390"/>
      <c r="NJ25" s="390"/>
      <c r="NK25" s="390"/>
      <c r="NL25" s="390"/>
      <c r="NM25" s="390"/>
      <c r="NN25" s="390"/>
      <c r="NO25" s="390"/>
      <c r="NP25" s="390"/>
      <c r="NQ25" s="390"/>
      <c r="NR25" s="390"/>
      <c r="NS25" s="390"/>
      <c r="NT25" s="390"/>
      <c r="NU25" s="390"/>
      <c r="NV25" s="390"/>
      <c r="NW25" s="390"/>
      <c r="NX25" s="390"/>
      <c r="NY25" s="390"/>
      <c r="NZ25" s="390"/>
      <c r="OA25" s="390"/>
      <c r="OB25" s="390"/>
      <c r="OC25" s="390"/>
      <c r="OD25" s="390"/>
      <c r="OE25" s="390"/>
      <c r="OF25" s="390"/>
      <c r="OG25" s="390"/>
      <c r="OH25" s="390"/>
      <c r="OI25" s="390"/>
      <c r="OJ25" s="390"/>
      <c r="OK25" s="390"/>
      <c r="OL25" s="390"/>
      <c r="OM25" s="390"/>
      <c r="ON25" s="390"/>
      <c r="OO25" s="390"/>
      <c r="OP25" s="390"/>
      <c r="OQ25" s="390"/>
      <c r="OR25" s="390"/>
      <c r="OS25" s="390"/>
      <c r="OT25" s="390"/>
      <c r="OU25" s="390"/>
      <c r="OV25" s="390"/>
      <c r="OW25" s="390"/>
      <c r="OX25" s="390"/>
      <c r="OY25" s="390"/>
      <c r="OZ25" s="390"/>
      <c r="PA25" s="390"/>
      <c r="PB25" s="390"/>
      <c r="PC25" s="390"/>
      <c r="PD25" s="390"/>
      <c r="PE25" s="390"/>
      <c r="PF25" s="390"/>
      <c r="PG25" s="390"/>
      <c r="PH25" s="390"/>
      <c r="PI25" s="390"/>
      <c r="PJ25" s="390"/>
      <c r="PK25" s="390"/>
      <c r="PL25" s="390"/>
      <c r="PM25" s="390"/>
      <c r="PN25" s="390"/>
      <c r="PO25" s="390"/>
      <c r="PP25" s="390"/>
      <c r="PQ25" s="390"/>
      <c r="PR25" s="390"/>
      <c r="PS25" s="390"/>
      <c r="PT25" s="390"/>
      <c r="PU25" s="390"/>
      <c r="PV25" s="390"/>
      <c r="PW25" s="390"/>
      <c r="PX25" s="390"/>
      <c r="PY25" s="390"/>
      <c r="PZ25" s="390"/>
      <c r="QA25" s="390"/>
      <c r="QB25" s="390"/>
      <c r="QC25" s="390"/>
      <c r="QD25" s="390"/>
      <c r="QE25" s="390"/>
      <c r="QF25" s="390"/>
      <c r="QG25" s="390"/>
      <c r="QH25" s="390"/>
      <c r="QI25" s="390"/>
      <c r="QJ25" s="390"/>
      <c r="QK25" s="390"/>
      <c r="QL25" s="390"/>
      <c r="QM25" s="390"/>
      <c r="QN25" s="390"/>
      <c r="QO25" s="390"/>
      <c r="QP25" s="390"/>
      <c r="QQ25" s="390"/>
      <c r="QR25" s="390"/>
      <c r="QS25" s="390"/>
      <c r="QT25" s="390"/>
      <c r="QU25" s="390"/>
      <c r="QV25" s="390"/>
      <c r="QW25" s="390"/>
      <c r="QX25" s="390"/>
      <c r="QY25" s="390"/>
      <c r="QZ25" s="390"/>
      <c r="RA25" s="390"/>
      <c r="RB25" s="390"/>
      <c r="RC25" s="390"/>
      <c r="RD25" s="390"/>
      <c r="RE25" s="390"/>
      <c r="RF25" s="390"/>
      <c r="RG25" s="390"/>
      <c r="RH25" s="390"/>
      <c r="RI25" s="390"/>
      <c r="RJ25" s="390"/>
      <c r="RK25" s="390"/>
      <c r="RL25" s="390"/>
      <c r="RM25" s="390"/>
      <c r="RN25" s="390"/>
      <c r="RO25" s="390"/>
      <c r="RP25" s="390"/>
      <c r="RQ25" s="390"/>
      <c r="RR25" s="390"/>
      <c r="RS25" s="390"/>
      <c r="RT25" s="390"/>
      <c r="RU25" s="390"/>
      <c r="RV25" s="390"/>
      <c r="RW25" s="390"/>
      <c r="RX25" s="390"/>
      <c r="RY25" s="390"/>
      <c r="RZ25" s="390"/>
      <c r="SA25" s="390"/>
      <c r="SB25" s="390"/>
      <c r="SC25" s="390"/>
      <c r="SD25" s="390"/>
      <c r="SE25" s="390"/>
      <c r="SF25" s="390"/>
      <c r="SG25" s="390"/>
      <c r="SH25" s="390"/>
      <c r="SI25" s="390"/>
      <c r="SJ25" s="390"/>
      <c r="SK25" s="390"/>
      <c r="SL25" s="390"/>
      <c r="SM25" s="390"/>
      <c r="SN25" s="390"/>
      <c r="SO25" s="390"/>
      <c r="SP25" s="390"/>
      <c r="SQ25" s="390"/>
      <c r="SR25" s="390"/>
      <c r="SS25" s="390"/>
      <c r="ST25" s="390"/>
      <c r="SU25" s="390"/>
      <c r="SV25" s="390"/>
      <c r="SW25" s="390"/>
      <c r="SX25" s="390"/>
      <c r="SY25" s="390"/>
      <c r="SZ25" s="390"/>
      <c r="TA25" s="390"/>
      <c r="TB25" s="390"/>
      <c r="TC25" s="390"/>
      <c r="TD25" s="390"/>
      <c r="TE25" s="390"/>
      <c r="TF25" s="390"/>
      <c r="TG25" s="390"/>
      <c r="TH25" s="390"/>
      <c r="TI25" s="390"/>
      <c r="TJ25" s="390"/>
      <c r="TK25" s="390"/>
      <c r="TL25" s="390"/>
      <c r="TM25" s="390"/>
      <c r="TN25" s="390"/>
      <c r="TO25" s="390"/>
      <c r="TP25" s="390"/>
      <c r="TQ25" s="390"/>
      <c r="TR25" s="390"/>
      <c r="TS25" s="390"/>
      <c r="TT25" s="390"/>
      <c r="TU25" s="390"/>
      <c r="TV25" s="390"/>
      <c r="TW25" s="390"/>
      <c r="TX25" s="390"/>
      <c r="TY25" s="390"/>
      <c r="TZ25" s="390"/>
      <c r="UA25" s="390"/>
      <c r="UB25" s="390"/>
      <c r="UC25" s="390"/>
      <c r="UD25" s="390"/>
      <c r="UE25" s="390"/>
      <c r="UF25" s="390"/>
      <c r="UG25" s="390"/>
      <c r="UH25" s="390"/>
      <c r="UI25" s="390"/>
      <c r="UJ25" s="390"/>
      <c r="UK25" s="390"/>
      <c r="UL25" s="390"/>
      <c r="UM25" s="390"/>
      <c r="UN25" s="390"/>
      <c r="UO25" s="390"/>
      <c r="UP25" s="390"/>
      <c r="UQ25" s="390"/>
      <c r="UR25" s="390"/>
      <c r="US25" s="390"/>
      <c r="UT25" s="390"/>
      <c r="UU25" s="390"/>
      <c r="UV25" s="390"/>
      <c r="UW25" s="390"/>
      <c r="UX25" s="390"/>
      <c r="UY25" s="390"/>
      <c r="UZ25" s="390"/>
      <c r="VA25" s="390"/>
      <c r="VB25" s="390"/>
      <c r="VC25" s="390"/>
      <c r="VD25" s="390"/>
      <c r="VE25" s="390"/>
      <c r="VF25" s="390"/>
      <c r="VG25" s="390"/>
      <c r="VH25" s="390"/>
      <c r="VI25" s="390"/>
      <c r="VJ25" s="390"/>
      <c r="VK25" s="390"/>
      <c r="VL25" s="390"/>
      <c r="VM25" s="390"/>
      <c r="VN25" s="390"/>
      <c r="VO25" s="390"/>
      <c r="VP25" s="390"/>
      <c r="VQ25" s="390"/>
      <c r="VR25" s="390"/>
      <c r="VS25" s="390"/>
      <c r="VT25" s="390"/>
      <c r="VU25" s="390"/>
      <c r="VV25" s="390"/>
      <c r="VW25" s="390"/>
      <c r="VX25" s="390"/>
      <c r="VY25" s="390"/>
      <c r="VZ25" s="390"/>
      <c r="WA25" s="390"/>
      <c r="WB25" s="390"/>
      <c r="WC25" s="390"/>
      <c r="WD25" s="390"/>
      <c r="WE25" s="390"/>
      <c r="WF25" s="390"/>
      <c r="WG25" s="390"/>
      <c r="WH25" s="390"/>
      <c r="WI25" s="390"/>
      <c r="WJ25" s="390"/>
      <c r="WK25" s="390"/>
      <c r="WL25" s="390"/>
      <c r="WM25" s="390"/>
      <c r="WN25" s="390"/>
      <c r="WO25" s="390"/>
      <c r="WP25" s="390"/>
      <c r="WQ25" s="390"/>
      <c r="WR25" s="390"/>
      <c r="WS25" s="390"/>
      <c r="WT25" s="390"/>
      <c r="WU25" s="390"/>
      <c r="WV25" s="390"/>
      <c r="WW25" s="390"/>
      <c r="WX25" s="390"/>
      <c r="WY25" s="390"/>
      <c r="WZ25" s="390"/>
      <c r="XA25" s="390"/>
      <c r="XB25" s="390"/>
      <c r="XC25" s="390"/>
      <c r="XD25" s="390"/>
      <c r="XE25" s="390"/>
      <c r="XF25" s="390"/>
      <c r="XG25" s="390"/>
      <c r="XH25" s="390"/>
      <c r="XI25" s="390"/>
      <c r="XJ25" s="390"/>
      <c r="XK25" s="390"/>
      <c r="XL25" s="390"/>
      <c r="XM25" s="390"/>
      <c r="XN25" s="390"/>
      <c r="XO25" s="390"/>
      <c r="XP25" s="390"/>
      <c r="XQ25" s="390"/>
      <c r="XR25" s="390"/>
      <c r="XS25" s="390"/>
      <c r="XT25" s="390"/>
      <c r="XU25" s="390"/>
      <c r="XV25" s="390"/>
      <c r="XW25" s="390"/>
      <c r="XX25" s="390"/>
      <c r="XY25" s="390"/>
      <c r="XZ25" s="390"/>
      <c r="YA25" s="390"/>
      <c r="YB25" s="390"/>
      <c r="YC25" s="390"/>
      <c r="YD25" s="390"/>
      <c r="YE25" s="390"/>
      <c r="YF25" s="390"/>
      <c r="YG25" s="390"/>
      <c r="YH25" s="390"/>
      <c r="YI25" s="390"/>
      <c r="YJ25" s="390"/>
      <c r="YK25" s="390"/>
      <c r="YL25" s="390"/>
      <c r="YM25" s="390"/>
      <c r="YN25" s="390"/>
      <c r="YO25" s="390"/>
      <c r="YP25" s="390"/>
      <c r="YQ25" s="390"/>
      <c r="YR25" s="390"/>
      <c r="YS25" s="390"/>
      <c r="YT25" s="390"/>
      <c r="YU25" s="390"/>
      <c r="YV25" s="390"/>
      <c r="YW25" s="390"/>
      <c r="YX25" s="390"/>
      <c r="YY25" s="390"/>
      <c r="YZ25" s="390"/>
      <c r="ZA25" s="390"/>
      <c r="ZB25" s="390"/>
      <c r="ZC25" s="390"/>
      <c r="ZD25" s="390"/>
      <c r="ZE25" s="390"/>
      <c r="ZF25" s="390"/>
      <c r="ZG25" s="390"/>
      <c r="ZH25" s="390"/>
      <c r="ZI25" s="390"/>
      <c r="ZJ25" s="390"/>
      <c r="ZK25" s="390"/>
      <c r="ZL25" s="390"/>
      <c r="ZM25" s="390"/>
      <c r="ZN25" s="390"/>
      <c r="ZO25" s="390"/>
      <c r="ZP25" s="390"/>
      <c r="ZQ25" s="390"/>
      <c r="ZR25" s="390"/>
      <c r="ZS25" s="390"/>
      <c r="ZT25" s="390"/>
      <c r="ZU25" s="390"/>
      <c r="ZV25" s="390"/>
      <c r="ZW25" s="390"/>
      <c r="ZX25" s="390"/>
      <c r="ZY25" s="390"/>
      <c r="ZZ25" s="390"/>
      <c r="AAA25" s="390"/>
      <c r="AAB25" s="390"/>
      <c r="AAC25" s="390"/>
      <c r="AAD25" s="390"/>
      <c r="AAE25" s="390"/>
      <c r="AAF25" s="390"/>
      <c r="AAG25" s="390"/>
      <c r="AAH25" s="390"/>
      <c r="AAI25" s="390"/>
      <c r="AAJ25" s="390"/>
      <c r="AAK25" s="390"/>
      <c r="AAL25" s="390"/>
      <c r="AAM25" s="390"/>
      <c r="AAN25" s="390"/>
      <c r="AAO25" s="390"/>
      <c r="AAP25" s="390"/>
      <c r="AAQ25" s="390"/>
      <c r="AAR25" s="390"/>
      <c r="AAS25" s="390"/>
      <c r="AAT25" s="390"/>
      <c r="AAU25" s="390"/>
      <c r="AAV25" s="390"/>
      <c r="AAW25" s="390"/>
      <c r="AAX25" s="390"/>
      <c r="AAY25" s="390"/>
      <c r="AAZ25" s="390"/>
      <c r="ABA25" s="390"/>
      <c r="ABB25" s="390"/>
      <c r="ABC25" s="390"/>
      <c r="ABD25" s="390"/>
      <c r="ABE25" s="390"/>
      <c r="ABF25" s="390"/>
      <c r="ABG25" s="390"/>
      <c r="ABH25" s="390"/>
      <c r="ABI25" s="390"/>
      <c r="ABJ25" s="390"/>
      <c r="ABK25" s="390"/>
      <c r="ABL25" s="390"/>
      <c r="ABM25" s="390"/>
      <c r="ABN25" s="390"/>
      <c r="ABO25" s="390"/>
      <c r="ABP25" s="390"/>
      <c r="ABQ25" s="390"/>
      <c r="ABR25" s="390"/>
      <c r="ABS25" s="390"/>
      <c r="ABT25" s="390"/>
      <c r="ABU25" s="390"/>
      <c r="ABV25" s="390"/>
      <c r="ABW25" s="390"/>
      <c r="ABX25" s="390"/>
      <c r="ABY25" s="390"/>
      <c r="ABZ25" s="390"/>
      <c r="ACA25" s="390"/>
      <c r="ACB25" s="390"/>
      <c r="ACC25" s="390"/>
      <c r="ACD25" s="390"/>
      <c r="ACE25" s="390"/>
      <c r="ACF25" s="390"/>
      <c r="ACG25" s="390"/>
      <c r="ACH25" s="390"/>
      <c r="ACI25" s="390"/>
      <c r="ACJ25" s="390"/>
      <c r="ACK25" s="390"/>
      <c r="ACL25" s="390"/>
      <c r="ACM25" s="390"/>
      <c r="ACN25" s="390"/>
      <c r="ACO25" s="390"/>
      <c r="ACP25" s="390"/>
      <c r="ACQ25" s="390"/>
      <c r="ACR25" s="390"/>
      <c r="ACS25" s="390"/>
      <c r="ACT25" s="390"/>
      <c r="ACU25" s="390"/>
      <c r="ACV25" s="390"/>
      <c r="ACW25" s="390"/>
      <c r="ACX25" s="390"/>
      <c r="ACY25" s="390"/>
      <c r="ACZ25" s="390"/>
      <c r="ADA25" s="390"/>
      <c r="ADB25" s="390"/>
      <c r="ADC25" s="390"/>
      <c r="ADD25" s="390"/>
      <c r="ADE25" s="390"/>
      <c r="ADF25" s="390"/>
      <c r="ADG25" s="390"/>
      <c r="ADH25" s="390"/>
      <c r="ADI25" s="390"/>
      <c r="ADJ25" s="390"/>
      <c r="ADK25" s="390"/>
      <c r="ADL25" s="390"/>
      <c r="ADM25" s="390"/>
      <c r="ADN25" s="390"/>
      <c r="ADO25" s="390"/>
      <c r="ADP25" s="390"/>
      <c r="ADQ25" s="390"/>
      <c r="ADR25" s="390"/>
      <c r="ADS25" s="390"/>
      <c r="ADT25" s="390"/>
      <c r="ADU25" s="390"/>
      <c r="ADV25" s="390"/>
      <c r="ADW25" s="390"/>
      <c r="ADX25" s="390"/>
      <c r="ADY25" s="390"/>
      <c r="ADZ25" s="390"/>
      <c r="AEA25" s="390"/>
      <c r="AEB25" s="390"/>
      <c r="AEC25" s="390"/>
      <c r="AED25" s="390"/>
      <c r="AEE25" s="390"/>
      <c r="AEF25" s="390"/>
      <c r="AEG25" s="390"/>
      <c r="AEH25" s="390"/>
      <c r="AEI25" s="390"/>
      <c r="AEJ25" s="390"/>
      <c r="AEK25" s="390"/>
      <c r="AEL25" s="390"/>
      <c r="AEM25" s="390"/>
      <c r="AEN25" s="390"/>
      <c r="AEO25" s="390"/>
      <c r="AEP25" s="390"/>
      <c r="AEQ25" s="390"/>
      <c r="AER25" s="390"/>
      <c r="AES25" s="390"/>
      <c r="AET25" s="390"/>
      <c r="AEU25" s="390"/>
      <c r="AEV25" s="390"/>
      <c r="AEW25" s="390"/>
      <c r="AEX25" s="390"/>
      <c r="AEY25" s="390"/>
      <c r="AEZ25" s="390"/>
      <c r="AFA25" s="390"/>
      <c r="AFB25" s="390"/>
      <c r="AFC25" s="390"/>
      <c r="AFD25" s="390"/>
      <c r="AFE25" s="390"/>
      <c r="AFF25" s="390"/>
      <c r="AFG25" s="390"/>
      <c r="AFH25" s="390"/>
      <c r="AFI25" s="390"/>
      <c r="AFJ25" s="390"/>
      <c r="AFK25" s="390"/>
      <c r="AFL25" s="390"/>
      <c r="AFM25" s="390"/>
      <c r="AFN25" s="390"/>
      <c r="AFO25" s="390"/>
      <c r="AFP25" s="390"/>
      <c r="AFQ25" s="390"/>
      <c r="AFR25" s="390"/>
      <c r="AFS25" s="390"/>
      <c r="AFT25" s="390"/>
      <c r="AFU25" s="390"/>
      <c r="AFV25" s="390"/>
      <c r="AFW25" s="390"/>
      <c r="AFX25" s="390"/>
      <c r="AFY25" s="390"/>
      <c r="AFZ25" s="390"/>
      <c r="AGA25" s="390"/>
      <c r="AGB25" s="390"/>
      <c r="AGC25" s="390"/>
      <c r="AGD25" s="390"/>
      <c r="AGE25" s="390"/>
      <c r="AGF25" s="390"/>
      <c r="AGG25" s="390"/>
      <c r="AGH25" s="390"/>
      <c r="AGI25" s="390"/>
      <c r="AGJ25" s="390"/>
      <c r="AGK25" s="390"/>
      <c r="AGL25" s="390"/>
      <c r="AGM25" s="390"/>
      <c r="AGN25" s="390"/>
      <c r="AGO25" s="390"/>
      <c r="AGP25" s="390"/>
      <c r="AGQ25" s="390"/>
      <c r="AGR25" s="390"/>
      <c r="AGS25" s="390"/>
      <c r="AGT25" s="390"/>
      <c r="AGU25" s="390"/>
      <c r="AGV25" s="390"/>
      <c r="AGW25" s="390"/>
      <c r="AGX25" s="390"/>
      <c r="AGY25" s="390"/>
      <c r="AGZ25" s="390"/>
      <c r="AHA25" s="390"/>
      <c r="AHB25" s="390"/>
      <c r="AHC25" s="390"/>
      <c r="AHD25" s="390"/>
      <c r="AHE25" s="390"/>
      <c r="AHF25" s="390"/>
      <c r="AHG25" s="390"/>
      <c r="AHH25" s="390"/>
      <c r="AHI25" s="390"/>
      <c r="AHJ25" s="390"/>
      <c r="AHK25" s="390"/>
      <c r="AHL25" s="390"/>
      <c r="AHM25" s="390"/>
      <c r="AHN25" s="390"/>
      <c r="AHO25" s="390"/>
      <c r="AHP25" s="390"/>
      <c r="AHQ25" s="390"/>
      <c r="AHR25" s="390"/>
      <c r="AHS25" s="390"/>
      <c r="AHT25" s="390"/>
      <c r="AHU25" s="390"/>
      <c r="AHV25" s="390"/>
      <c r="AHW25" s="390"/>
      <c r="AHX25" s="390"/>
      <c r="AHY25" s="390"/>
      <c r="AHZ25" s="390"/>
      <c r="AIA25" s="390"/>
      <c r="AIB25" s="390"/>
      <c r="AIC25" s="390"/>
      <c r="AID25" s="390"/>
      <c r="AIE25" s="390"/>
      <c r="AIF25" s="390"/>
      <c r="AIG25" s="390"/>
      <c r="AIH25" s="390"/>
      <c r="AII25" s="390"/>
      <c r="AIJ25" s="390"/>
      <c r="AIK25" s="390"/>
      <c r="AIL25" s="390"/>
      <c r="AIM25" s="390"/>
      <c r="AIN25" s="390"/>
      <c r="AIO25" s="390"/>
      <c r="AIP25" s="390"/>
      <c r="AIQ25" s="390"/>
      <c r="AIR25" s="390"/>
      <c r="AIS25" s="390"/>
      <c r="AIT25" s="390"/>
      <c r="AIU25" s="390"/>
      <c r="AIV25" s="390"/>
      <c r="AIW25" s="390"/>
      <c r="AIX25" s="390"/>
      <c r="AIY25" s="390"/>
      <c r="AIZ25" s="390"/>
      <c r="AJA25" s="390"/>
      <c r="AJB25" s="390"/>
      <c r="AJC25" s="390"/>
      <c r="AJD25" s="390"/>
      <c r="AJE25" s="390"/>
      <c r="AJF25" s="390"/>
      <c r="AJG25" s="390"/>
      <c r="AJH25" s="390"/>
      <c r="AJI25" s="390"/>
      <c r="AJJ25" s="390"/>
      <c r="AJK25" s="390"/>
      <c r="AJL25" s="390"/>
      <c r="AJM25" s="390"/>
      <c r="AJN25" s="390"/>
      <c r="AJO25" s="390"/>
      <c r="AJP25" s="390"/>
      <c r="AJQ25" s="390"/>
      <c r="AJR25" s="390"/>
      <c r="AJS25" s="390"/>
      <c r="AJT25" s="390"/>
      <c r="AJU25" s="390"/>
      <c r="AJV25" s="390"/>
      <c r="AJW25" s="390"/>
      <c r="AJX25" s="390"/>
      <c r="AJY25" s="390"/>
      <c r="AJZ25" s="390"/>
      <c r="AKA25" s="390"/>
      <c r="AKB25" s="390"/>
      <c r="AKC25" s="390"/>
      <c r="AKD25" s="390"/>
      <c r="AKE25" s="390"/>
      <c r="AKF25" s="390"/>
      <c r="AKG25" s="390"/>
      <c r="AKH25" s="390"/>
      <c r="AKI25" s="390"/>
      <c r="AKJ25" s="390"/>
      <c r="AKK25" s="390"/>
      <c r="AKL25" s="390"/>
      <c r="AKM25" s="390"/>
      <c r="AKN25" s="390"/>
      <c r="AKO25" s="390"/>
      <c r="AKP25" s="390"/>
      <c r="AKQ25" s="390"/>
      <c r="AKR25" s="390"/>
      <c r="AKS25" s="390"/>
      <c r="AKT25" s="390"/>
      <c r="AKU25" s="390"/>
      <c r="AKV25" s="390"/>
      <c r="AKW25" s="390"/>
      <c r="AKX25" s="390"/>
      <c r="AKY25" s="390"/>
      <c r="AKZ25" s="390"/>
      <c r="ALA25" s="390"/>
      <c r="ALB25" s="390"/>
      <c r="ALC25" s="390"/>
      <c r="ALD25" s="390"/>
      <c r="ALE25" s="390"/>
      <c r="ALF25" s="390"/>
      <c r="ALG25" s="390"/>
      <c r="ALH25" s="390"/>
      <c r="ALI25" s="390"/>
      <c r="ALJ25" s="390"/>
      <c r="ALK25" s="390"/>
      <c r="ALL25" s="390"/>
      <c r="ALM25" s="390"/>
      <c r="ALN25" s="390"/>
      <c r="ALO25" s="390"/>
      <c r="ALP25" s="390"/>
      <c r="ALQ25" s="390"/>
      <c r="ALR25" s="390"/>
      <c r="ALS25" s="390"/>
      <c r="ALT25" s="390"/>
      <c r="ALU25" s="390"/>
      <c r="ALV25" s="390"/>
      <c r="ALW25" s="390"/>
      <c r="ALX25" s="390"/>
      <c r="ALY25" s="390"/>
      <c r="ALZ25" s="390"/>
      <c r="AMA25" s="390"/>
      <c r="AMB25" s="390"/>
      <c r="AMC25" s="390"/>
      <c r="AMD25" s="390"/>
      <c r="AME25" s="390"/>
      <c r="AMF25" s="390"/>
      <c r="AMG25" s="390"/>
      <c r="AMH25" s="390"/>
      <c r="AMI25" s="390"/>
      <c r="AMJ25" s="390"/>
      <c r="AMK25" s="390"/>
      <c r="AML25" s="390"/>
      <c r="AMM25" s="390"/>
      <c r="AMN25" s="390"/>
      <c r="AMO25" s="390"/>
    </row>
    <row r="26" spans="1:1029" x14ac:dyDescent="0.25">
      <c r="A26" s="398">
        <v>45062</v>
      </c>
      <c r="B26" s="273" t="s">
        <v>263</v>
      </c>
      <c r="C26" s="483">
        <v>25310</v>
      </c>
      <c r="D26" s="34">
        <v>656679219</v>
      </c>
      <c r="E26" s="43">
        <v>110.52</v>
      </c>
      <c r="F26" s="44">
        <v>45064</v>
      </c>
      <c r="G26" s="45"/>
      <c r="H26" s="46"/>
      <c r="I26" s="38"/>
      <c r="J26" s="38"/>
      <c r="K26" s="47"/>
      <c r="L26" s="48">
        <v>110.52</v>
      </c>
      <c r="M26" s="37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>
        <v>92.1</v>
      </c>
      <c r="AB26" s="38"/>
      <c r="AC26" s="300"/>
      <c r="AD26" s="49">
        <v>18.420000000000002</v>
      </c>
      <c r="AE26" s="102" t="s">
        <v>230</v>
      </c>
      <c r="AF26" s="81">
        <f t="shared" si="1"/>
        <v>0</v>
      </c>
      <c r="AH26" s="38"/>
    </row>
    <row r="27" spans="1:1029" x14ac:dyDescent="0.25">
      <c r="A27" s="398">
        <v>45062</v>
      </c>
      <c r="B27" s="384" t="s">
        <v>264</v>
      </c>
      <c r="C27" s="483" t="s">
        <v>274</v>
      </c>
      <c r="D27" s="274">
        <v>649260643</v>
      </c>
      <c r="E27" s="397">
        <v>1395</v>
      </c>
      <c r="F27" s="44">
        <v>45064</v>
      </c>
      <c r="G27" s="45"/>
      <c r="H27" s="46"/>
      <c r="I27" s="38"/>
      <c r="J27" s="38"/>
      <c r="K27" s="47"/>
      <c r="L27" s="48">
        <v>1395</v>
      </c>
      <c r="M27" s="37"/>
      <c r="N27" s="38"/>
      <c r="O27" s="38"/>
      <c r="P27" s="38"/>
      <c r="Q27" s="38"/>
      <c r="R27" s="38"/>
      <c r="S27" s="38"/>
      <c r="T27" s="38"/>
      <c r="U27" s="38"/>
      <c r="V27" s="38">
        <v>1395</v>
      </c>
      <c r="W27" s="38"/>
      <c r="X27" s="38"/>
      <c r="Y27" s="38"/>
      <c r="Z27" s="38"/>
      <c r="AA27" s="38"/>
      <c r="AB27" s="38"/>
      <c r="AC27" s="300"/>
      <c r="AD27" s="49"/>
      <c r="AE27" s="102"/>
      <c r="AF27" s="81">
        <f>+L27-SUM(M27:AD27)</f>
        <v>0</v>
      </c>
      <c r="AH27" s="38"/>
    </row>
    <row r="28" spans="1:1029" x14ac:dyDescent="0.25">
      <c r="A28" s="398">
        <v>45062</v>
      </c>
      <c r="B28" s="273" t="s">
        <v>265</v>
      </c>
      <c r="C28" s="483" t="s">
        <v>275</v>
      </c>
      <c r="D28" s="274">
        <v>649260643</v>
      </c>
      <c r="E28" s="397">
        <v>273.7</v>
      </c>
      <c r="F28" s="44">
        <v>45064</v>
      </c>
      <c r="G28" s="45"/>
      <c r="H28" s="46"/>
      <c r="I28" s="38"/>
      <c r="J28" s="38"/>
      <c r="K28" s="47"/>
      <c r="L28" s="48">
        <v>273.7</v>
      </c>
      <c r="M28" s="37"/>
      <c r="N28" s="38"/>
      <c r="O28" s="38"/>
      <c r="P28" s="38"/>
      <c r="Q28" s="38"/>
      <c r="R28" s="38"/>
      <c r="S28" s="38"/>
      <c r="T28" s="38"/>
      <c r="U28" s="38"/>
      <c r="V28" s="38">
        <v>273.7</v>
      </c>
      <c r="W28" s="38"/>
      <c r="X28" s="38"/>
      <c r="Y28" s="38"/>
      <c r="Z28" s="38"/>
      <c r="AA28" s="38"/>
      <c r="AB28" s="38"/>
      <c r="AC28" s="300"/>
      <c r="AD28" s="49"/>
      <c r="AE28" s="102"/>
      <c r="AF28" s="81">
        <f t="shared" si="1"/>
        <v>0</v>
      </c>
      <c r="AH28" s="38"/>
    </row>
    <row r="29" spans="1:1029" x14ac:dyDescent="0.25">
      <c r="A29" s="398">
        <v>45062</v>
      </c>
      <c r="B29" s="50" t="s">
        <v>266</v>
      </c>
      <c r="C29" s="483">
        <v>29197</v>
      </c>
      <c r="D29" s="34">
        <v>150322608</v>
      </c>
      <c r="E29" s="43">
        <v>924</v>
      </c>
      <c r="F29" s="44">
        <v>45064</v>
      </c>
      <c r="G29" s="45"/>
      <c r="H29" s="46"/>
      <c r="I29" s="38"/>
      <c r="J29" s="38"/>
      <c r="K29" s="47"/>
      <c r="L29" s="48">
        <v>924</v>
      </c>
      <c r="M29" s="37"/>
      <c r="N29" s="38"/>
      <c r="O29" s="38">
        <v>770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00"/>
      <c r="AD29" s="49">
        <v>154</v>
      </c>
      <c r="AE29" s="102" t="s">
        <v>270</v>
      </c>
      <c r="AF29" s="81">
        <f t="shared" si="1"/>
        <v>0</v>
      </c>
      <c r="AH29" s="38"/>
    </row>
    <row r="30" spans="1:1029" x14ac:dyDescent="0.25">
      <c r="A30" s="398">
        <v>45062</v>
      </c>
      <c r="B30" s="50" t="s">
        <v>267</v>
      </c>
      <c r="C30" s="483" t="s">
        <v>276</v>
      </c>
      <c r="D30" s="34">
        <v>582618889</v>
      </c>
      <c r="E30" s="43">
        <v>249.06</v>
      </c>
      <c r="F30" s="44">
        <v>45064</v>
      </c>
      <c r="G30" s="45"/>
      <c r="H30" s="46"/>
      <c r="I30" s="38"/>
      <c r="J30" s="38"/>
      <c r="K30" s="47"/>
      <c r="L30" s="48">
        <v>249.06</v>
      </c>
      <c r="M30" s="37"/>
      <c r="N30" s="38"/>
      <c r="O30" s="38"/>
      <c r="P30" s="38"/>
      <c r="Q30" s="38"/>
      <c r="R30" s="38"/>
      <c r="S30" s="38"/>
      <c r="T30" s="38">
        <f>183.99+65.07</f>
        <v>249.06</v>
      </c>
      <c r="U30" s="38"/>
      <c r="V30" s="38"/>
      <c r="W30" s="38"/>
      <c r="X30" s="38"/>
      <c r="Y30" s="38"/>
      <c r="Z30" s="38"/>
      <c r="AA30" s="38"/>
      <c r="AB30" s="38"/>
      <c r="AC30" s="300"/>
      <c r="AD30" s="49"/>
      <c r="AE30" s="102"/>
      <c r="AF30" s="81">
        <f t="shared" si="1"/>
        <v>0</v>
      </c>
      <c r="AH30" s="38"/>
    </row>
    <row r="31" spans="1:1029" x14ac:dyDescent="0.25">
      <c r="A31" s="398">
        <v>45062</v>
      </c>
      <c r="B31" s="50" t="s">
        <v>268</v>
      </c>
      <c r="C31" s="483" t="s">
        <v>271</v>
      </c>
      <c r="D31" s="34">
        <v>141267833</v>
      </c>
      <c r="E31" s="43">
        <v>366</v>
      </c>
      <c r="F31" s="44">
        <v>45064</v>
      </c>
      <c r="G31" s="45"/>
      <c r="H31" s="46"/>
      <c r="I31" s="38"/>
      <c r="J31" s="38"/>
      <c r="K31" s="47"/>
      <c r="L31" s="48">
        <v>366</v>
      </c>
      <c r="M31" s="37"/>
      <c r="N31" s="38"/>
      <c r="O31" s="38"/>
      <c r="P31" s="38"/>
      <c r="Q31" s="38"/>
      <c r="R31" s="38">
        <v>305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00"/>
      <c r="AD31" s="49">
        <v>61</v>
      </c>
      <c r="AE31" s="102" t="s">
        <v>229</v>
      </c>
      <c r="AF31" s="81">
        <f t="shared" si="1"/>
        <v>0</v>
      </c>
      <c r="AH31" s="38"/>
    </row>
    <row r="32" spans="1:1029" x14ac:dyDescent="0.25">
      <c r="A32" s="398">
        <v>45062</v>
      </c>
      <c r="B32" s="50" t="s">
        <v>228</v>
      </c>
      <c r="C32" s="483" t="s">
        <v>272</v>
      </c>
      <c r="D32" s="34">
        <v>826112587</v>
      </c>
      <c r="E32" s="43">
        <v>177</v>
      </c>
      <c r="F32" s="44">
        <v>45064</v>
      </c>
      <c r="G32" s="45"/>
      <c r="H32" s="46"/>
      <c r="I32" s="38"/>
      <c r="J32" s="38"/>
      <c r="K32" s="47"/>
      <c r="L32" s="48">
        <v>177</v>
      </c>
      <c r="M32" s="37"/>
      <c r="N32" s="38"/>
      <c r="O32" s="38"/>
      <c r="P32" s="38"/>
      <c r="Q32" s="38"/>
      <c r="R32" s="38"/>
      <c r="S32" s="38"/>
      <c r="T32" s="38">
        <v>177</v>
      </c>
      <c r="U32" s="38"/>
      <c r="V32" s="38"/>
      <c r="W32" s="38"/>
      <c r="X32" s="38"/>
      <c r="Y32" s="38"/>
      <c r="Z32" s="38"/>
      <c r="AA32" s="38"/>
      <c r="AB32" s="38"/>
      <c r="AC32" s="300"/>
      <c r="AD32" s="49"/>
      <c r="AE32" s="102"/>
      <c r="AF32" s="81">
        <f t="shared" si="1"/>
        <v>0</v>
      </c>
      <c r="AH32" s="38"/>
    </row>
    <row r="33" spans="1:34" x14ac:dyDescent="0.25">
      <c r="A33" s="398">
        <v>45097</v>
      </c>
      <c r="B33" s="43" t="s">
        <v>157</v>
      </c>
      <c r="C33" s="483" t="s">
        <v>233</v>
      </c>
      <c r="D33" s="34">
        <v>34696527</v>
      </c>
      <c r="E33" s="43">
        <v>992.34</v>
      </c>
      <c r="F33" s="44">
        <v>45105</v>
      </c>
      <c r="G33" s="45"/>
      <c r="H33" s="46"/>
      <c r="I33" s="38"/>
      <c r="J33" s="38"/>
      <c r="K33" s="47"/>
      <c r="L33" s="48">
        <v>992.34</v>
      </c>
      <c r="M33" s="37">
        <v>992.34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00"/>
      <c r="AD33" s="49"/>
      <c r="AE33" s="102"/>
      <c r="AF33" s="81">
        <f t="shared" si="1"/>
        <v>0</v>
      </c>
      <c r="AH33" s="38"/>
    </row>
    <row r="34" spans="1:34" x14ac:dyDescent="0.25">
      <c r="A34" s="398">
        <v>45097</v>
      </c>
      <c r="B34" s="43" t="s">
        <v>161</v>
      </c>
      <c r="C34" s="483" t="s">
        <v>233</v>
      </c>
      <c r="D34" s="34">
        <v>14223059</v>
      </c>
      <c r="E34" s="43">
        <v>40.64</v>
      </c>
      <c r="F34" s="44">
        <v>45105</v>
      </c>
      <c r="G34" s="45"/>
      <c r="H34" s="46"/>
      <c r="I34" s="38"/>
      <c r="J34" s="38"/>
      <c r="K34" s="47"/>
      <c r="L34" s="48">
        <v>40.64</v>
      </c>
      <c r="M34" s="37">
        <v>40.64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00"/>
      <c r="AD34" s="49"/>
      <c r="AE34" s="102"/>
      <c r="AF34" s="81">
        <f t="shared" si="1"/>
        <v>0</v>
      </c>
      <c r="AH34" s="38"/>
    </row>
    <row r="35" spans="1:34" x14ac:dyDescent="0.25">
      <c r="A35" s="398">
        <v>45097</v>
      </c>
      <c r="B35" s="464" t="s">
        <v>254</v>
      </c>
      <c r="C35" s="483" t="s">
        <v>233</v>
      </c>
      <c r="D35" s="34">
        <v>8734199</v>
      </c>
      <c r="E35" s="43">
        <v>384.44</v>
      </c>
      <c r="F35" s="44">
        <v>45105</v>
      </c>
      <c r="G35" s="45"/>
      <c r="H35" s="46"/>
      <c r="I35" s="38"/>
      <c r="J35" s="38"/>
      <c r="K35" s="47"/>
      <c r="L35" s="48">
        <v>384.44</v>
      </c>
      <c r="M35" s="37">
        <v>384.44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00"/>
      <c r="AD35" s="49"/>
      <c r="AE35" s="107"/>
      <c r="AF35" s="81">
        <f t="shared" si="1"/>
        <v>0</v>
      </c>
      <c r="AH35" s="38"/>
    </row>
    <row r="36" spans="1:34" x14ac:dyDescent="0.25">
      <c r="A36" s="398">
        <v>45097</v>
      </c>
      <c r="B36" s="43" t="s">
        <v>261</v>
      </c>
      <c r="C36" s="483" t="s">
        <v>233</v>
      </c>
      <c r="D36" s="34">
        <v>759939008</v>
      </c>
      <c r="E36" s="43">
        <v>52.5</v>
      </c>
      <c r="F36" s="44">
        <v>45105</v>
      </c>
      <c r="G36" s="45"/>
      <c r="H36" s="46"/>
      <c r="I36" s="38"/>
      <c r="J36" s="38"/>
      <c r="K36" s="47"/>
      <c r="L36" s="48">
        <v>52.5</v>
      </c>
      <c r="M36" s="37"/>
      <c r="N36" s="38">
        <v>52.5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00"/>
      <c r="AD36" s="49"/>
      <c r="AE36" s="107"/>
      <c r="AF36" s="81">
        <f t="shared" si="1"/>
        <v>0</v>
      </c>
      <c r="AH36" s="38"/>
    </row>
    <row r="37" spans="1:34" x14ac:dyDescent="0.25">
      <c r="A37" s="398">
        <v>45097</v>
      </c>
      <c r="B37" s="43" t="s">
        <v>159</v>
      </c>
      <c r="C37" s="483" t="s">
        <v>273</v>
      </c>
      <c r="D37" s="34">
        <v>30554123</v>
      </c>
      <c r="E37" s="43">
        <v>495.12</v>
      </c>
      <c r="F37" s="44">
        <v>45105</v>
      </c>
      <c r="G37" s="45"/>
      <c r="H37" s="46"/>
      <c r="I37" s="38"/>
      <c r="J37" s="38"/>
      <c r="K37" s="47"/>
      <c r="L37" s="48">
        <v>495.12</v>
      </c>
      <c r="M37" s="37"/>
      <c r="N37" s="38"/>
      <c r="O37" s="38">
        <v>412.6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00"/>
      <c r="AD37" s="49">
        <v>82.52</v>
      </c>
      <c r="AE37" s="102" t="s">
        <v>163</v>
      </c>
      <c r="AF37" s="81">
        <f t="shared" si="1"/>
        <v>0</v>
      </c>
      <c r="AH37" s="38"/>
    </row>
    <row r="38" spans="1:34" x14ac:dyDescent="0.25">
      <c r="A38" s="398">
        <v>45097</v>
      </c>
      <c r="B38" s="43" t="s">
        <v>159</v>
      </c>
      <c r="C38" s="483" t="s">
        <v>277</v>
      </c>
      <c r="D38" s="34">
        <v>30554123</v>
      </c>
      <c r="E38" s="43">
        <v>1383.84</v>
      </c>
      <c r="F38" s="44">
        <v>45105</v>
      </c>
      <c r="G38" s="45"/>
      <c r="H38" s="46"/>
      <c r="I38" s="38"/>
      <c r="J38" s="38"/>
      <c r="K38" s="47"/>
      <c r="L38" s="48">
        <v>1383.84</v>
      </c>
      <c r="M38" s="37"/>
      <c r="N38" s="38"/>
      <c r="O38" s="38">
        <v>1153.2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00"/>
      <c r="AD38" s="49">
        <v>230.64</v>
      </c>
      <c r="AE38" s="102" t="s">
        <v>163</v>
      </c>
      <c r="AF38" s="81">
        <f t="shared" si="1"/>
        <v>0</v>
      </c>
      <c r="AH38" s="38"/>
    </row>
    <row r="39" spans="1:34" x14ac:dyDescent="0.25">
      <c r="A39" s="398">
        <v>45097</v>
      </c>
      <c r="B39" s="43" t="s">
        <v>159</v>
      </c>
      <c r="C39" s="483" t="s">
        <v>278</v>
      </c>
      <c r="D39" s="34">
        <v>30554123</v>
      </c>
      <c r="E39" s="43">
        <v>972.12</v>
      </c>
      <c r="F39" s="44">
        <v>45105</v>
      </c>
      <c r="G39" s="45"/>
      <c r="H39" s="46"/>
      <c r="I39" s="38"/>
      <c r="J39" s="38"/>
      <c r="K39" s="47"/>
      <c r="L39" s="48">
        <v>975.12</v>
      </c>
      <c r="M39" s="37"/>
      <c r="N39" s="38"/>
      <c r="O39" s="38">
        <v>812.6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00"/>
      <c r="AD39" s="49">
        <v>162.52000000000001</v>
      </c>
      <c r="AE39" s="102" t="s">
        <v>163</v>
      </c>
      <c r="AF39" s="81">
        <f t="shared" si="1"/>
        <v>0</v>
      </c>
      <c r="AH39" s="38"/>
    </row>
    <row r="40" spans="1:34" x14ac:dyDescent="0.25">
      <c r="A40" s="398">
        <v>45097</v>
      </c>
      <c r="B40" s="43" t="s">
        <v>158</v>
      </c>
      <c r="C40" s="483" t="s">
        <v>279</v>
      </c>
      <c r="D40" s="34">
        <v>693708235</v>
      </c>
      <c r="E40" s="43">
        <v>848.4</v>
      </c>
      <c r="F40" s="44">
        <v>45105</v>
      </c>
      <c r="G40" s="45"/>
      <c r="H40" s="46"/>
      <c r="I40" s="38"/>
      <c r="J40" s="38"/>
      <c r="K40" s="47"/>
      <c r="L40" s="48">
        <v>848.4</v>
      </c>
      <c r="M40" s="37"/>
      <c r="N40" s="38"/>
      <c r="O40" s="38">
        <v>707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00"/>
      <c r="AD40" s="49">
        <v>141.4</v>
      </c>
      <c r="AE40" s="102" t="s">
        <v>162</v>
      </c>
      <c r="AF40" s="81">
        <f t="shared" si="1"/>
        <v>0</v>
      </c>
      <c r="AH40" s="38"/>
    </row>
    <row r="41" spans="1:34" x14ac:dyDescent="0.25">
      <c r="A41" s="398">
        <v>45105</v>
      </c>
      <c r="B41" s="43" t="s">
        <v>287</v>
      </c>
      <c r="C41" s="483" t="s">
        <v>286</v>
      </c>
      <c r="D41" s="34" t="s">
        <v>293</v>
      </c>
      <c r="E41" s="43">
        <v>35</v>
      </c>
      <c r="F41" s="44">
        <v>45105</v>
      </c>
      <c r="G41" s="45"/>
      <c r="H41" s="46"/>
      <c r="I41" s="38"/>
      <c r="J41" s="38"/>
      <c r="K41" s="47"/>
      <c r="L41" s="48">
        <v>35</v>
      </c>
      <c r="M41" s="37"/>
      <c r="N41" s="38"/>
      <c r="O41" s="38"/>
      <c r="P41" s="38"/>
      <c r="Q41" s="38"/>
      <c r="R41" s="38"/>
      <c r="S41" s="38"/>
      <c r="T41" s="38">
        <v>35</v>
      </c>
      <c r="U41" s="38"/>
      <c r="V41" s="38"/>
      <c r="W41" s="38"/>
      <c r="X41" s="38"/>
      <c r="Y41" s="38"/>
      <c r="Z41" s="38"/>
      <c r="AA41" s="38"/>
      <c r="AB41" s="38"/>
      <c r="AC41" s="300"/>
      <c r="AD41" s="49"/>
      <c r="AE41" s="102"/>
      <c r="AF41" s="81">
        <f t="shared" si="1"/>
        <v>0</v>
      </c>
      <c r="AH41" s="38"/>
    </row>
    <row r="42" spans="1:34" x14ac:dyDescent="0.25">
      <c r="A42" s="32">
        <v>45107</v>
      </c>
      <c r="B42" s="47" t="s">
        <v>99</v>
      </c>
      <c r="C42" s="484" t="s">
        <v>118</v>
      </c>
      <c r="D42" s="34" t="s">
        <v>292</v>
      </c>
      <c r="E42" s="275">
        <v>18</v>
      </c>
      <c r="F42" s="44">
        <v>45107</v>
      </c>
      <c r="G42" s="45"/>
      <c r="H42" s="46"/>
      <c r="I42" s="38"/>
      <c r="J42" s="38"/>
      <c r="K42" s="47"/>
      <c r="L42" s="48">
        <v>18</v>
      </c>
      <c r="M42" s="37"/>
      <c r="N42" s="38"/>
      <c r="O42" s="38"/>
      <c r="P42" s="38"/>
      <c r="Q42" s="38">
        <v>18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00"/>
      <c r="AD42" s="49"/>
      <c r="AE42" s="102"/>
      <c r="AF42" s="81">
        <f t="shared" si="1"/>
        <v>0</v>
      </c>
      <c r="AH42" s="38"/>
    </row>
    <row r="43" spans="1:34" x14ac:dyDescent="0.25">
      <c r="A43" s="32"/>
      <c r="B43" s="47"/>
      <c r="C43" s="484"/>
      <c r="D43" s="34"/>
      <c r="E43" s="275"/>
      <c r="F43" s="44"/>
      <c r="G43" s="45"/>
      <c r="H43" s="46"/>
      <c r="I43" s="38"/>
      <c r="J43" s="38"/>
      <c r="K43" s="47"/>
      <c r="L43" s="48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00"/>
      <c r="AD43" s="49"/>
      <c r="AE43" s="102"/>
      <c r="AF43" s="81">
        <f t="shared" si="1"/>
        <v>0</v>
      </c>
      <c r="AH43" s="38"/>
    </row>
    <row r="44" spans="1:34" x14ac:dyDescent="0.25">
      <c r="A44" s="174"/>
      <c r="B44" s="171"/>
      <c r="C44" s="485"/>
      <c r="D44" s="175"/>
      <c r="E44" s="276"/>
      <c r="F44" s="172"/>
      <c r="G44" s="173"/>
      <c r="H44" s="176"/>
      <c r="I44" s="177"/>
      <c r="J44" s="177"/>
      <c r="K44" s="171"/>
      <c r="L44" s="178"/>
      <c r="M44" s="179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301"/>
      <c r="AD44" s="180"/>
      <c r="AE44" s="102"/>
      <c r="AF44" s="81">
        <f t="shared" si="1"/>
        <v>0</v>
      </c>
      <c r="AH44" s="177"/>
    </row>
    <row r="45" spans="1:34" x14ac:dyDescent="0.25">
      <c r="A45" s="181">
        <v>42916</v>
      </c>
      <c r="B45" s="182" t="s">
        <v>13</v>
      </c>
      <c r="C45" s="486"/>
      <c r="D45" s="184"/>
      <c r="E45" s="185"/>
      <c r="F45" s="186"/>
      <c r="G45" s="187">
        <f>SUM(G6:G44)</f>
        <v>26512.79</v>
      </c>
      <c r="H45" s="51">
        <f>SUM(H6:H44)</f>
        <v>22780</v>
      </c>
      <c r="I45" s="52">
        <f>SUM(I6:I44)</f>
        <v>0</v>
      </c>
      <c r="J45" s="52">
        <f>SUM(J5:J44)</f>
        <v>1822.5</v>
      </c>
      <c r="K45" s="53">
        <f>SUM(K6:K44)</f>
        <v>1910.29</v>
      </c>
      <c r="L45" s="188">
        <f t="shared" ref="L45:AB45" si="3">SUM(L5:L44)</f>
        <v>14939.930000000002</v>
      </c>
      <c r="M45" s="53">
        <f t="shared" si="3"/>
        <v>4252.26</v>
      </c>
      <c r="N45" s="53">
        <f t="shared" si="3"/>
        <v>926.55</v>
      </c>
      <c r="O45" s="53">
        <f t="shared" si="3"/>
        <v>5244.4000000000005</v>
      </c>
      <c r="P45" s="53">
        <f t="shared" si="3"/>
        <v>0</v>
      </c>
      <c r="Q45" s="53">
        <f t="shared" si="3"/>
        <v>18</v>
      </c>
      <c r="R45" s="53">
        <f t="shared" si="3"/>
        <v>305</v>
      </c>
      <c r="S45" s="53">
        <f t="shared" si="3"/>
        <v>604.11</v>
      </c>
      <c r="T45" s="53">
        <f t="shared" si="3"/>
        <v>461.06</v>
      </c>
      <c r="U45" s="53">
        <f t="shared" si="3"/>
        <v>0</v>
      </c>
      <c r="V45" s="53">
        <f t="shared" si="3"/>
        <v>1683.8600000000001</v>
      </c>
      <c r="W45" s="53">
        <f t="shared" si="3"/>
        <v>0</v>
      </c>
      <c r="X45" s="53">
        <f t="shared" si="3"/>
        <v>0</v>
      </c>
      <c r="Y45" s="53">
        <f t="shared" si="3"/>
        <v>0</v>
      </c>
      <c r="Z45" s="52">
        <f t="shared" si="3"/>
        <v>0</v>
      </c>
      <c r="AA45" s="52">
        <f t="shared" si="3"/>
        <v>92.1</v>
      </c>
      <c r="AB45" s="52">
        <f t="shared" si="3"/>
        <v>0</v>
      </c>
      <c r="AC45" s="199"/>
      <c r="AD45" s="189">
        <f>SUM(AD5:AD44)</f>
        <v>1352.5900000000001</v>
      </c>
      <c r="AE45" s="189"/>
      <c r="AF45" s="81">
        <f t="shared" si="1"/>
        <v>0</v>
      </c>
      <c r="AH45" s="52">
        <f>SUM(AH5:AH44)</f>
        <v>0</v>
      </c>
    </row>
    <row r="46" spans="1:34" ht="15.75" thickBot="1" x14ac:dyDescent="0.3">
      <c r="A46" s="22">
        <v>42916</v>
      </c>
      <c r="B46" s="23" t="s">
        <v>14</v>
      </c>
      <c r="C46" s="482"/>
      <c r="D46" s="55"/>
      <c r="E46" s="56"/>
      <c r="F46" s="57"/>
      <c r="G46" s="58">
        <f>SUM(H46:K46)</f>
        <v>26512.79</v>
      </c>
      <c r="H46" s="190">
        <f>SUM(H6:H44)</f>
        <v>22780</v>
      </c>
      <c r="I46" s="191">
        <f>SUM(I6:I44)</f>
        <v>0</v>
      </c>
      <c r="J46" s="191">
        <f>SUM(J6:J44)</f>
        <v>1822.5</v>
      </c>
      <c r="K46" s="192">
        <f>SUM(K6:K44)</f>
        <v>1910.29</v>
      </c>
      <c r="L46" s="60">
        <f>SUM(M45:AD45)</f>
        <v>14939.930000000002</v>
      </c>
      <c r="M46" s="193">
        <f t="shared" ref="M46:AD46" si="4">SUM(M4:M44)</f>
        <v>4252.26</v>
      </c>
      <c r="N46" s="194">
        <f t="shared" si="4"/>
        <v>926.55</v>
      </c>
      <c r="O46" s="194">
        <f t="shared" si="4"/>
        <v>5244.4000000000005</v>
      </c>
      <c r="P46" s="194">
        <f t="shared" si="4"/>
        <v>0</v>
      </c>
      <c r="Q46" s="194">
        <f t="shared" si="4"/>
        <v>18</v>
      </c>
      <c r="R46" s="194">
        <f t="shared" si="4"/>
        <v>305</v>
      </c>
      <c r="S46" s="194">
        <f t="shared" si="4"/>
        <v>604.11</v>
      </c>
      <c r="T46" s="194">
        <f t="shared" si="4"/>
        <v>461.06</v>
      </c>
      <c r="U46" s="194">
        <f t="shared" si="4"/>
        <v>0</v>
      </c>
      <c r="V46" s="194">
        <f t="shared" si="4"/>
        <v>1683.8600000000001</v>
      </c>
      <c r="W46" s="194">
        <f t="shared" si="4"/>
        <v>0</v>
      </c>
      <c r="X46" s="194">
        <f t="shared" si="4"/>
        <v>0</v>
      </c>
      <c r="Y46" s="194">
        <f t="shared" si="4"/>
        <v>0</v>
      </c>
      <c r="Z46" s="194">
        <f t="shared" si="4"/>
        <v>0</v>
      </c>
      <c r="AA46" s="194">
        <f t="shared" si="4"/>
        <v>92.1</v>
      </c>
      <c r="AB46" s="194">
        <f t="shared" si="4"/>
        <v>0</v>
      </c>
      <c r="AC46" s="302">
        <f t="shared" si="4"/>
        <v>0</v>
      </c>
      <c r="AD46" s="195">
        <f t="shared" si="4"/>
        <v>1352.5900000000001</v>
      </c>
      <c r="AE46" s="203"/>
      <c r="AF46" s="81">
        <f t="shared" si="1"/>
        <v>0</v>
      </c>
      <c r="AH46" s="194">
        <f>SUM(AH6:AH44)</f>
        <v>0</v>
      </c>
    </row>
    <row r="47" spans="1:34" ht="15.75" thickBot="1" x14ac:dyDescent="0.3">
      <c r="A47" s="61">
        <v>42916</v>
      </c>
      <c r="B47" s="62" t="s">
        <v>15</v>
      </c>
      <c r="C47" s="487"/>
      <c r="D47" s="64"/>
      <c r="E47" s="65"/>
      <c r="F47" s="66" t="s">
        <v>16</v>
      </c>
      <c r="G47" s="67">
        <f>+G5+G45</f>
        <v>63883.35</v>
      </c>
      <c r="H47" s="68">
        <f>H45+H5</f>
        <v>22780</v>
      </c>
      <c r="I47" s="69">
        <f t="shared" ref="I47:AD47" si="5">I45</f>
        <v>0</v>
      </c>
      <c r="J47" s="69">
        <f t="shared" si="5"/>
        <v>1822.5</v>
      </c>
      <c r="K47" s="62">
        <f t="shared" si="5"/>
        <v>1910.29</v>
      </c>
      <c r="L47" s="70">
        <f t="shared" si="5"/>
        <v>14939.930000000002</v>
      </c>
      <c r="M47" s="62">
        <f t="shared" si="5"/>
        <v>4252.26</v>
      </c>
      <c r="N47" s="62">
        <f t="shared" si="5"/>
        <v>926.55</v>
      </c>
      <c r="O47" s="62">
        <f t="shared" si="5"/>
        <v>5244.4000000000005</v>
      </c>
      <c r="P47" s="62">
        <f t="shared" si="5"/>
        <v>0</v>
      </c>
      <c r="Q47" s="62">
        <f t="shared" ref="Q47" si="6">Q45</f>
        <v>18</v>
      </c>
      <c r="R47" s="62">
        <f t="shared" si="5"/>
        <v>305</v>
      </c>
      <c r="S47" s="62">
        <f t="shared" ref="S47:T47" si="7">S45</f>
        <v>604.11</v>
      </c>
      <c r="T47" s="62">
        <f t="shared" si="7"/>
        <v>461.06</v>
      </c>
      <c r="U47" s="62">
        <f t="shared" si="5"/>
        <v>0</v>
      </c>
      <c r="V47" s="62">
        <f t="shared" si="5"/>
        <v>1683.8600000000001</v>
      </c>
      <c r="W47" s="62">
        <f t="shared" si="5"/>
        <v>0</v>
      </c>
      <c r="X47" s="62">
        <f t="shared" si="5"/>
        <v>0</v>
      </c>
      <c r="Y47" s="62">
        <f t="shared" si="5"/>
        <v>0</v>
      </c>
      <c r="Z47" s="69">
        <f t="shared" si="5"/>
        <v>0</v>
      </c>
      <c r="AA47" s="69">
        <f t="shared" si="5"/>
        <v>92.1</v>
      </c>
      <c r="AB47" s="69">
        <f t="shared" si="5"/>
        <v>0</v>
      </c>
      <c r="AC47" s="303"/>
      <c r="AD47" s="71">
        <f t="shared" si="5"/>
        <v>1352.5900000000001</v>
      </c>
      <c r="AE47" s="71"/>
      <c r="AF47" s="81">
        <f t="shared" si="1"/>
        <v>0</v>
      </c>
      <c r="AH47" s="69">
        <f>+AH46+AH5</f>
        <v>0</v>
      </c>
    </row>
    <row r="48" spans="1:34" ht="15.75" thickTop="1" x14ac:dyDescent="0.25">
      <c r="A48" s="57"/>
      <c r="B48" s="23"/>
      <c r="C48" s="488"/>
      <c r="D48" s="55"/>
      <c r="E48" s="72"/>
      <c r="F48" s="5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1" s="74" customFormat="1" x14ac:dyDescent="0.25">
      <c r="A49" s="73"/>
      <c r="C49" s="489"/>
      <c r="D49" s="75"/>
      <c r="E49" s="23" t="s">
        <v>138</v>
      </c>
      <c r="H49" s="503">
        <f>SUM(I47:K47)</f>
        <v>3732.79</v>
      </c>
      <c r="I49" s="76"/>
      <c r="J49" s="76"/>
      <c r="K49" s="76"/>
      <c r="L49" s="23" t="s">
        <v>234</v>
      </c>
      <c r="M49" s="503">
        <f>SUM(N47:AD47)</f>
        <v>10687.670000000002</v>
      </c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119"/>
    </row>
    <row r="50" spans="1:31" x14ac:dyDescent="0.25">
      <c r="A50" s="57"/>
      <c r="B50" s="77"/>
      <c r="C50" s="490"/>
      <c r="D50" s="55"/>
      <c r="E50" s="72"/>
      <c r="F50" s="57"/>
      <c r="G50" s="23"/>
      <c r="L50" s="23"/>
    </row>
    <row r="51" spans="1:31" x14ac:dyDescent="0.25">
      <c r="A51" s="57"/>
      <c r="B51" s="115" t="s">
        <v>288</v>
      </c>
      <c r="C51" s="491"/>
      <c r="D51" s="118"/>
      <c r="E51" s="394"/>
      <c r="F51" s="118"/>
      <c r="G51" s="494">
        <f>G5</f>
        <v>37370.559999999998</v>
      </c>
      <c r="I51" s="2" t="s">
        <v>295</v>
      </c>
      <c r="J51" s="78"/>
      <c r="L51" s="499">
        <v>48943.42</v>
      </c>
    </row>
    <row r="52" spans="1:31" x14ac:dyDescent="0.25">
      <c r="A52" s="57"/>
      <c r="B52" s="124" t="s">
        <v>289</v>
      </c>
      <c r="C52" s="491"/>
      <c r="D52" s="118"/>
      <c r="E52" s="394"/>
      <c r="F52" s="118"/>
      <c r="G52" s="495">
        <f>H49</f>
        <v>3732.79</v>
      </c>
      <c r="I52" s="459" t="s">
        <v>20</v>
      </c>
      <c r="J52" s="78"/>
      <c r="L52" s="500">
        <v>0</v>
      </c>
    </row>
    <row r="53" spans="1:31" x14ac:dyDescent="0.25">
      <c r="B53" s="124" t="s">
        <v>136</v>
      </c>
      <c r="C53" s="491"/>
      <c r="D53" s="118"/>
      <c r="E53" s="394"/>
      <c r="F53" s="118"/>
      <c r="G53" s="494">
        <f>H45</f>
        <v>22780</v>
      </c>
      <c r="I53" s="3"/>
      <c r="J53" s="78"/>
      <c r="L53" s="501">
        <f>SUM(L51:L52)</f>
        <v>48943.42</v>
      </c>
    </row>
    <row r="54" spans="1:31" x14ac:dyDescent="0.25">
      <c r="B54" s="124"/>
      <c r="C54" s="491"/>
      <c r="D54"/>
      <c r="E54"/>
      <c r="F54"/>
      <c r="G54" s="496">
        <f>SUM(G51:G53)</f>
        <v>63883.35</v>
      </c>
      <c r="I54" s="2" t="s">
        <v>21</v>
      </c>
      <c r="L54" s="499"/>
    </row>
    <row r="55" spans="1:31" ht="15.75" thickBot="1" x14ac:dyDescent="0.3">
      <c r="B55" s="124" t="s">
        <v>290</v>
      </c>
      <c r="C55" s="491"/>
      <c r="D55"/>
      <c r="E55"/>
      <c r="F55"/>
      <c r="G55" s="497">
        <f>M49</f>
        <v>10687.670000000002</v>
      </c>
      <c r="L55" s="502">
        <f>L53-L54</f>
        <v>48943.42</v>
      </c>
      <c r="M55" s="79"/>
    </row>
    <row r="56" spans="1:31" ht="15.75" thickTop="1" x14ac:dyDescent="0.25">
      <c r="B56" s="124" t="s">
        <v>137</v>
      </c>
      <c r="C56" s="491"/>
      <c r="D56" s="84"/>
      <c r="E56" s="393"/>
      <c r="F56" s="84"/>
      <c r="G56" s="497">
        <f>M47</f>
        <v>4252.26</v>
      </c>
    </row>
    <row r="57" spans="1:31" ht="15.75" thickBot="1" x14ac:dyDescent="0.3">
      <c r="B57" s="115" t="s">
        <v>291</v>
      </c>
      <c r="C57" s="491"/>
      <c r="D57"/>
      <c r="E57"/>
      <c r="F57"/>
      <c r="G57" s="498">
        <f>G54-G55-G56</f>
        <v>48943.419999999991</v>
      </c>
      <c r="L57" s="79">
        <f>L55-G57</f>
        <v>0</v>
      </c>
      <c r="M57" s="2" t="s">
        <v>22</v>
      </c>
      <c r="P57" s="399"/>
      <c r="Q57" s="399"/>
    </row>
    <row r="58" spans="1:31" ht="15.75" thickTop="1" x14ac:dyDescent="0.25">
      <c r="B58" s="386"/>
      <c r="C58" s="492"/>
      <c r="D58" s="387"/>
      <c r="E58" s="388"/>
      <c r="F58" s="385"/>
      <c r="G58" s="386"/>
    </row>
    <row r="59" spans="1:31" x14ac:dyDescent="0.25">
      <c r="B59" s="386"/>
      <c r="C59" s="492"/>
      <c r="D59" s="387"/>
      <c r="E59" s="389"/>
      <c r="F59" s="385"/>
      <c r="G59" s="386"/>
      <c r="M59" s="396" t="s">
        <v>139</v>
      </c>
    </row>
    <row r="60" spans="1:31" x14ac:dyDescent="0.25">
      <c r="B60" s="390"/>
      <c r="C60" s="492"/>
      <c r="D60" s="387"/>
      <c r="E60" s="389"/>
      <c r="F60" s="385"/>
      <c r="G60" s="386"/>
    </row>
  </sheetData>
  <phoneticPr fontId="39" type="noConversion"/>
  <pageMargins left="0.70833333333333304" right="0.70833333333333304" top="0.74791666666666701" bottom="0.74791666666666701" header="0.51180555555555496" footer="0.51180555555555496"/>
  <pageSetup paperSize="9" scale="2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O55"/>
  <sheetViews>
    <sheetView zoomScale="75" zoomScaleNormal="75" workbookViewId="0">
      <pane ySplit="4" topLeftCell="A5" activePane="bottomLeft" state="frozen"/>
      <selection pane="bottomLeft" activeCell="E34" sqref="E34"/>
    </sheetView>
  </sheetViews>
  <sheetFormatPr defaultColWidth="10.42578125" defaultRowHeight="15" x14ac:dyDescent="0.25"/>
  <cols>
    <col min="1" max="1" width="8" style="80" bestFit="1" customWidth="1"/>
    <col min="2" max="2" width="33.85546875" style="81" customWidth="1"/>
    <col min="3" max="3" width="17.5703125" style="82" customWidth="1"/>
    <col min="4" max="4" width="11.5703125" style="82" bestFit="1" customWidth="1"/>
    <col min="5" max="5" width="8.7109375" style="83" bestFit="1" customWidth="1"/>
    <col min="6" max="6" width="11.5703125" style="563" bestFit="1" customWidth="1"/>
    <col min="7" max="7" width="13.85546875" style="81" bestFit="1" customWidth="1"/>
    <col min="8" max="8" width="12.7109375" style="81" bestFit="1" customWidth="1"/>
    <col min="9" max="9" width="11.7109375" style="81" customWidth="1"/>
    <col min="10" max="10" width="12.7109375" style="81" bestFit="1" customWidth="1"/>
    <col min="11" max="11" width="8.7109375" style="81" bestFit="1" customWidth="1"/>
    <col min="12" max="12" width="14.42578125" style="81" customWidth="1"/>
    <col min="13" max="13" width="13.140625" style="81" customWidth="1"/>
    <col min="14" max="14" width="8.7109375" style="81" bestFit="1" customWidth="1"/>
    <col min="15" max="15" width="10.140625" style="81" bestFit="1" customWidth="1"/>
    <col min="16" max="16" width="9.85546875" style="81" bestFit="1" customWidth="1"/>
    <col min="17" max="17" width="6.5703125" style="81" bestFit="1" customWidth="1"/>
    <col min="18" max="18" width="7.5703125" style="81" bestFit="1" customWidth="1"/>
    <col min="19" max="19" width="13.7109375" style="81" bestFit="1" customWidth="1"/>
    <col min="20" max="20" width="12" style="81" customWidth="1"/>
    <col min="21" max="21" width="7.5703125" style="81" bestFit="1" customWidth="1"/>
    <col min="22" max="22" width="9.5703125" style="81" bestFit="1" customWidth="1"/>
    <col min="23" max="23" width="8.7109375" style="81" bestFit="1" customWidth="1"/>
    <col min="24" max="24" width="10.28515625" style="81" bestFit="1" customWidth="1"/>
    <col min="25" max="25" width="11.28515625" style="81" bestFit="1" customWidth="1"/>
    <col min="26" max="26" width="9.85546875" style="81" bestFit="1" customWidth="1"/>
    <col min="27" max="27" width="11.5703125" style="81" bestFit="1" customWidth="1"/>
    <col min="28" max="28" width="10.5703125" style="81" bestFit="1" customWidth="1"/>
    <col min="29" max="29" width="9.7109375" style="81" bestFit="1" customWidth="1"/>
    <col min="30" max="30" width="8.7109375" style="81" bestFit="1" customWidth="1"/>
    <col min="31" max="31" width="14.5703125" style="85" bestFit="1" customWidth="1"/>
    <col min="32" max="32" width="5.28515625" style="85" bestFit="1" customWidth="1"/>
    <col min="33" max="33" width="2.85546875" style="85" customWidth="1"/>
    <col min="34" max="34" width="9.7109375" style="85" bestFit="1" customWidth="1"/>
    <col min="35" max="35" width="2.85546875" style="85" customWidth="1"/>
    <col min="36" max="1029" width="10.42578125" style="85"/>
  </cols>
  <sheetData>
    <row r="1" spans="1:1029" x14ac:dyDescent="0.25">
      <c r="B1" s="601" t="s">
        <v>326</v>
      </c>
      <c r="C1" s="602"/>
    </row>
    <row r="2" spans="1:1029" x14ac:dyDescent="0.25">
      <c r="B2" s="86"/>
    </row>
    <row r="3" spans="1:1029" ht="15.75" thickBot="1" x14ac:dyDescent="0.3">
      <c r="B3" s="86"/>
      <c r="G3" s="87" t="s">
        <v>0</v>
      </c>
      <c r="H3" s="88"/>
      <c r="I3" s="88"/>
      <c r="J3" s="88"/>
      <c r="K3" s="88"/>
      <c r="L3" s="89" t="s">
        <v>1</v>
      </c>
      <c r="M3" s="257"/>
      <c r="N3" s="258" t="s">
        <v>85</v>
      </c>
      <c r="O3" s="258"/>
      <c r="P3" s="259"/>
      <c r="Q3" s="258"/>
      <c r="R3" s="260"/>
      <c r="S3" s="261"/>
      <c r="T3" s="261"/>
      <c r="U3" s="261"/>
      <c r="V3" s="261"/>
      <c r="W3" s="261" t="s">
        <v>86</v>
      </c>
      <c r="X3" s="261"/>
      <c r="Y3" s="262"/>
      <c r="Z3" s="263"/>
      <c r="AA3" s="264" t="s">
        <v>87</v>
      </c>
      <c r="AB3" s="264"/>
      <c r="AC3" s="265"/>
      <c r="AD3" s="90"/>
      <c r="AE3" s="90"/>
    </row>
    <row r="4" spans="1:1029" s="413" customFormat="1" ht="31.5" thickTop="1" thickBot="1" x14ac:dyDescent="0.3">
      <c r="A4" s="10" t="s">
        <v>2</v>
      </c>
      <c r="B4" s="11" t="s">
        <v>101</v>
      </c>
      <c r="C4" s="12" t="s">
        <v>3</v>
      </c>
      <c r="D4" s="13" t="s">
        <v>103</v>
      </c>
      <c r="E4" s="14" t="s">
        <v>4</v>
      </c>
      <c r="F4" s="564" t="s">
        <v>107</v>
      </c>
      <c r="G4" s="16" t="s">
        <v>5</v>
      </c>
      <c r="H4" s="17" t="s">
        <v>6</v>
      </c>
      <c r="I4" s="18" t="s">
        <v>7</v>
      </c>
      <c r="J4" s="18" t="s">
        <v>8</v>
      </c>
      <c r="K4" s="19" t="s">
        <v>9</v>
      </c>
      <c r="L4" s="20" t="s">
        <v>5</v>
      </c>
      <c r="M4" s="557" t="s">
        <v>88</v>
      </c>
      <c r="N4" s="558" t="s">
        <v>89</v>
      </c>
      <c r="O4" s="558" t="s">
        <v>90</v>
      </c>
      <c r="P4" s="266" t="s">
        <v>218</v>
      </c>
      <c r="Q4" s="266" t="s">
        <v>219</v>
      </c>
      <c r="R4" s="460" t="s">
        <v>94</v>
      </c>
      <c r="S4" s="558" t="s">
        <v>92</v>
      </c>
      <c r="T4" s="558" t="s">
        <v>225</v>
      </c>
      <c r="U4" s="558" t="s">
        <v>220</v>
      </c>
      <c r="V4" s="558" t="s">
        <v>221</v>
      </c>
      <c r="W4" s="558" t="s">
        <v>10</v>
      </c>
      <c r="X4" s="266" t="s">
        <v>222</v>
      </c>
      <c r="Y4" s="558" t="s">
        <v>223</v>
      </c>
      <c r="Z4" s="267" t="s">
        <v>97</v>
      </c>
      <c r="AA4" s="558" t="s">
        <v>224</v>
      </c>
      <c r="AB4" s="558" t="s">
        <v>98</v>
      </c>
      <c r="AC4" s="559" t="s">
        <v>108</v>
      </c>
      <c r="AD4" s="560" t="s">
        <v>9</v>
      </c>
      <c r="AE4" s="560" t="s">
        <v>156</v>
      </c>
      <c r="AF4" s="561"/>
      <c r="AG4" s="561"/>
      <c r="AH4" s="562" t="s">
        <v>108</v>
      </c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  <c r="BJ4" s="561"/>
      <c r="BK4" s="561"/>
      <c r="BL4" s="561"/>
      <c r="BM4" s="561"/>
      <c r="BN4" s="561"/>
      <c r="BO4" s="561"/>
      <c r="BP4" s="561"/>
      <c r="BQ4" s="561"/>
      <c r="BR4" s="561"/>
      <c r="BS4" s="561"/>
      <c r="BT4" s="561"/>
      <c r="BU4" s="561"/>
      <c r="BV4" s="561"/>
      <c r="BW4" s="561"/>
      <c r="BX4" s="561"/>
      <c r="BY4" s="561"/>
      <c r="BZ4" s="561"/>
      <c r="CA4" s="561"/>
      <c r="CB4" s="561"/>
      <c r="CC4" s="561"/>
      <c r="CD4" s="561"/>
      <c r="CE4" s="561"/>
      <c r="CF4" s="561"/>
      <c r="CG4" s="561"/>
      <c r="CH4" s="561"/>
      <c r="CI4" s="561"/>
      <c r="CJ4" s="561"/>
      <c r="CK4" s="561"/>
      <c r="CL4" s="561"/>
      <c r="CM4" s="561"/>
      <c r="CN4" s="561"/>
      <c r="CO4" s="561"/>
      <c r="CP4" s="561"/>
      <c r="CQ4" s="561"/>
      <c r="CR4" s="561"/>
      <c r="CS4" s="561"/>
      <c r="CT4" s="561"/>
      <c r="CU4" s="561"/>
      <c r="CV4" s="561"/>
      <c r="CW4" s="561"/>
      <c r="CX4" s="561"/>
      <c r="CY4" s="561"/>
      <c r="CZ4" s="561"/>
      <c r="DA4" s="561"/>
      <c r="DB4" s="561"/>
      <c r="DC4" s="561"/>
      <c r="DD4" s="561"/>
      <c r="DE4" s="561"/>
      <c r="DF4" s="561"/>
      <c r="DG4" s="561"/>
      <c r="DH4" s="561"/>
      <c r="DI4" s="561"/>
      <c r="DJ4" s="561"/>
      <c r="DK4" s="561"/>
      <c r="DL4" s="561"/>
      <c r="DM4" s="561"/>
      <c r="DN4" s="561"/>
      <c r="DO4" s="561"/>
      <c r="DP4" s="561"/>
      <c r="DQ4" s="561"/>
      <c r="DR4" s="561"/>
      <c r="DS4" s="561"/>
      <c r="DT4" s="561"/>
      <c r="DU4" s="561"/>
      <c r="DV4" s="561"/>
      <c r="DW4" s="561"/>
      <c r="DX4" s="561"/>
      <c r="DY4" s="561"/>
      <c r="DZ4" s="561"/>
      <c r="EA4" s="561"/>
      <c r="EB4" s="561"/>
      <c r="EC4" s="561"/>
      <c r="ED4" s="561"/>
      <c r="EE4" s="561"/>
      <c r="EF4" s="561"/>
      <c r="EG4" s="561"/>
      <c r="EH4" s="561"/>
      <c r="EI4" s="561"/>
      <c r="EJ4" s="561"/>
      <c r="EK4" s="561"/>
      <c r="EL4" s="561"/>
      <c r="EM4" s="561"/>
      <c r="EN4" s="561"/>
      <c r="EO4" s="561"/>
      <c r="EP4" s="561"/>
      <c r="EQ4" s="561"/>
      <c r="ER4" s="561"/>
      <c r="ES4" s="561"/>
      <c r="ET4" s="561"/>
      <c r="EU4" s="561"/>
      <c r="EV4" s="561"/>
      <c r="EW4" s="561"/>
      <c r="EX4" s="561"/>
      <c r="EY4" s="561"/>
      <c r="EZ4" s="561"/>
      <c r="FA4" s="561"/>
      <c r="FB4" s="561"/>
      <c r="FC4" s="561"/>
      <c r="FD4" s="561"/>
      <c r="FE4" s="561"/>
      <c r="FF4" s="561"/>
      <c r="FG4" s="561"/>
      <c r="FH4" s="561"/>
      <c r="FI4" s="561"/>
      <c r="FJ4" s="561"/>
      <c r="FK4" s="561"/>
      <c r="FL4" s="561"/>
      <c r="FM4" s="561"/>
      <c r="FN4" s="561"/>
      <c r="FO4" s="561"/>
      <c r="FP4" s="561"/>
      <c r="FQ4" s="561"/>
      <c r="FR4" s="561"/>
      <c r="FS4" s="561"/>
      <c r="FT4" s="561"/>
      <c r="FU4" s="561"/>
      <c r="FV4" s="561"/>
      <c r="FW4" s="561"/>
      <c r="FX4" s="561"/>
      <c r="FY4" s="561"/>
      <c r="FZ4" s="561"/>
      <c r="GA4" s="561"/>
      <c r="GB4" s="561"/>
      <c r="GC4" s="561"/>
      <c r="GD4" s="561"/>
      <c r="GE4" s="561"/>
      <c r="GF4" s="561"/>
      <c r="GG4" s="561"/>
      <c r="GH4" s="561"/>
      <c r="GI4" s="561"/>
      <c r="GJ4" s="561"/>
      <c r="GK4" s="561"/>
      <c r="GL4" s="561"/>
      <c r="GM4" s="561"/>
      <c r="GN4" s="561"/>
      <c r="GO4" s="561"/>
      <c r="GP4" s="561"/>
      <c r="GQ4" s="561"/>
      <c r="GR4" s="561"/>
      <c r="GS4" s="561"/>
      <c r="GT4" s="561"/>
      <c r="GU4" s="561"/>
      <c r="GV4" s="561"/>
      <c r="GW4" s="561"/>
      <c r="GX4" s="561"/>
      <c r="GY4" s="561"/>
      <c r="GZ4" s="561"/>
      <c r="HA4" s="561"/>
      <c r="HB4" s="561"/>
      <c r="HC4" s="561"/>
      <c r="HD4" s="561"/>
      <c r="HE4" s="561"/>
      <c r="HF4" s="561"/>
      <c r="HG4" s="561"/>
      <c r="HH4" s="561"/>
      <c r="HI4" s="561"/>
      <c r="HJ4" s="561"/>
      <c r="HK4" s="561"/>
      <c r="HL4" s="561"/>
      <c r="HM4" s="561"/>
      <c r="HN4" s="561"/>
      <c r="HO4" s="561"/>
      <c r="HP4" s="561"/>
      <c r="HQ4" s="561"/>
      <c r="HR4" s="561"/>
      <c r="HS4" s="561"/>
      <c r="HT4" s="561"/>
      <c r="HU4" s="561"/>
      <c r="HV4" s="561"/>
      <c r="HW4" s="561"/>
      <c r="HX4" s="561"/>
      <c r="HY4" s="561"/>
      <c r="HZ4" s="561"/>
      <c r="IA4" s="561"/>
      <c r="IB4" s="561"/>
      <c r="IC4" s="561"/>
      <c r="ID4" s="561"/>
      <c r="IE4" s="561"/>
      <c r="IF4" s="561"/>
      <c r="IG4" s="561"/>
      <c r="IH4" s="561"/>
      <c r="II4" s="561"/>
      <c r="IJ4" s="561"/>
      <c r="IK4" s="561"/>
      <c r="IL4" s="561"/>
      <c r="IM4" s="561"/>
      <c r="IN4" s="561"/>
      <c r="IO4" s="561"/>
      <c r="IP4" s="561"/>
      <c r="IQ4" s="561"/>
      <c r="IR4" s="561"/>
      <c r="IS4" s="561"/>
      <c r="IT4" s="561"/>
      <c r="IU4" s="561"/>
      <c r="IV4" s="561"/>
      <c r="IW4" s="561"/>
      <c r="IX4" s="561"/>
      <c r="IY4" s="561"/>
      <c r="IZ4" s="561"/>
      <c r="JA4" s="561"/>
      <c r="JB4" s="561"/>
      <c r="JC4" s="561"/>
      <c r="JD4" s="561"/>
      <c r="JE4" s="561"/>
      <c r="JF4" s="561"/>
      <c r="JG4" s="561"/>
      <c r="JH4" s="561"/>
      <c r="JI4" s="561"/>
      <c r="JJ4" s="561"/>
      <c r="JK4" s="561"/>
      <c r="JL4" s="561"/>
      <c r="JM4" s="561"/>
      <c r="JN4" s="561"/>
      <c r="JO4" s="561"/>
      <c r="JP4" s="561"/>
      <c r="JQ4" s="561"/>
      <c r="JR4" s="561"/>
      <c r="JS4" s="561"/>
      <c r="JT4" s="561"/>
      <c r="JU4" s="561"/>
      <c r="JV4" s="561"/>
      <c r="JW4" s="561"/>
      <c r="JX4" s="561"/>
      <c r="JY4" s="561"/>
      <c r="JZ4" s="561"/>
      <c r="KA4" s="561"/>
      <c r="KB4" s="561"/>
      <c r="KC4" s="561"/>
      <c r="KD4" s="561"/>
      <c r="KE4" s="561"/>
      <c r="KF4" s="561"/>
      <c r="KG4" s="561"/>
      <c r="KH4" s="561"/>
      <c r="KI4" s="561"/>
      <c r="KJ4" s="561"/>
      <c r="KK4" s="561"/>
      <c r="KL4" s="561"/>
      <c r="KM4" s="561"/>
      <c r="KN4" s="561"/>
      <c r="KO4" s="561"/>
      <c r="KP4" s="561"/>
      <c r="KQ4" s="561"/>
      <c r="KR4" s="561"/>
      <c r="KS4" s="561"/>
      <c r="KT4" s="561"/>
      <c r="KU4" s="561"/>
      <c r="KV4" s="561"/>
      <c r="KW4" s="561"/>
      <c r="KX4" s="561"/>
      <c r="KY4" s="561"/>
      <c r="KZ4" s="561"/>
      <c r="LA4" s="561"/>
      <c r="LB4" s="561"/>
      <c r="LC4" s="561"/>
      <c r="LD4" s="561"/>
      <c r="LE4" s="561"/>
      <c r="LF4" s="561"/>
      <c r="LG4" s="561"/>
      <c r="LH4" s="561"/>
      <c r="LI4" s="561"/>
      <c r="LJ4" s="561"/>
      <c r="LK4" s="561"/>
      <c r="LL4" s="561"/>
      <c r="LM4" s="561"/>
      <c r="LN4" s="561"/>
      <c r="LO4" s="561"/>
      <c r="LP4" s="561"/>
      <c r="LQ4" s="561"/>
      <c r="LR4" s="561"/>
      <c r="LS4" s="561"/>
      <c r="LT4" s="561"/>
      <c r="LU4" s="561"/>
      <c r="LV4" s="561"/>
      <c r="LW4" s="561"/>
      <c r="LX4" s="561"/>
      <c r="LY4" s="561"/>
      <c r="LZ4" s="561"/>
      <c r="MA4" s="561"/>
      <c r="MB4" s="561"/>
      <c r="MC4" s="561"/>
      <c r="MD4" s="561"/>
      <c r="ME4" s="561"/>
      <c r="MF4" s="561"/>
      <c r="MG4" s="561"/>
      <c r="MH4" s="561"/>
      <c r="MI4" s="561"/>
      <c r="MJ4" s="561"/>
      <c r="MK4" s="561"/>
      <c r="ML4" s="561"/>
      <c r="MM4" s="561"/>
      <c r="MN4" s="561"/>
      <c r="MO4" s="561"/>
      <c r="MP4" s="561"/>
      <c r="MQ4" s="561"/>
      <c r="MR4" s="561"/>
      <c r="MS4" s="561"/>
      <c r="MT4" s="561"/>
      <c r="MU4" s="561"/>
      <c r="MV4" s="561"/>
      <c r="MW4" s="561"/>
      <c r="MX4" s="561"/>
      <c r="MY4" s="561"/>
      <c r="MZ4" s="561"/>
      <c r="NA4" s="561"/>
      <c r="NB4" s="561"/>
      <c r="NC4" s="561"/>
      <c r="ND4" s="561"/>
      <c r="NE4" s="561"/>
      <c r="NF4" s="561"/>
      <c r="NG4" s="561"/>
      <c r="NH4" s="561"/>
      <c r="NI4" s="561"/>
      <c r="NJ4" s="561"/>
      <c r="NK4" s="561"/>
      <c r="NL4" s="561"/>
      <c r="NM4" s="561"/>
      <c r="NN4" s="561"/>
      <c r="NO4" s="561"/>
      <c r="NP4" s="561"/>
      <c r="NQ4" s="561"/>
      <c r="NR4" s="561"/>
      <c r="NS4" s="561"/>
      <c r="NT4" s="561"/>
      <c r="NU4" s="561"/>
      <c r="NV4" s="561"/>
      <c r="NW4" s="561"/>
      <c r="NX4" s="561"/>
      <c r="NY4" s="561"/>
      <c r="NZ4" s="561"/>
      <c r="OA4" s="561"/>
      <c r="OB4" s="561"/>
      <c r="OC4" s="561"/>
      <c r="OD4" s="561"/>
      <c r="OE4" s="561"/>
      <c r="OF4" s="561"/>
      <c r="OG4" s="561"/>
      <c r="OH4" s="561"/>
      <c r="OI4" s="561"/>
      <c r="OJ4" s="561"/>
      <c r="OK4" s="561"/>
      <c r="OL4" s="561"/>
      <c r="OM4" s="561"/>
      <c r="ON4" s="561"/>
      <c r="OO4" s="561"/>
      <c r="OP4" s="561"/>
      <c r="OQ4" s="561"/>
      <c r="OR4" s="561"/>
      <c r="OS4" s="561"/>
      <c r="OT4" s="561"/>
      <c r="OU4" s="561"/>
      <c r="OV4" s="561"/>
      <c r="OW4" s="561"/>
      <c r="OX4" s="561"/>
      <c r="OY4" s="561"/>
      <c r="OZ4" s="561"/>
      <c r="PA4" s="561"/>
      <c r="PB4" s="561"/>
      <c r="PC4" s="561"/>
      <c r="PD4" s="561"/>
      <c r="PE4" s="561"/>
      <c r="PF4" s="561"/>
      <c r="PG4" s="561"/>
      <c r="PH4" s="561"/>
      <c r="PI4" s="561"/>
      <c r="PJ4" s="561"/>
      <c r="PK4" s="561"/>
      <c r="PL4" s="561"/>
      <c r="PM4" s="561"/>
      <c r="PN4" s="561"/>
      <c r="PO4" s="561"/>
      <c r="PP4" s="561"/>
      <c r="PQ4" s="561"/>
      <c r="PR4" s="561"/>
      <c r="PS4" s="561"/>
      <c r="PT4" s="561"/>
      <c r="PU4" s="561"/>
      <c r="PV4" s="561"/>
      <c r="PW4" s="561"/>
      <c r="PX4" s="561"/>
      <c r="PY4" s="561"/>
      <c r="PZ4" s="561"/>
      <c r="QA4" s="561"/>
      <c r="QB4" s="561"/>
      <c r="QC4" s="561"/>
      <c r="QD4" s="561"/>
      <c r="QE4" s="561"/>
      <c r="QF4" s="561"/>
      <c r="QG4" s="561"/>
      <c r="QH4" s="561"/>
      <c r="QI4" s="561"/>
      <c r="QJ4" s="561"/>
      <c r="QK4" s="561"/>
      <c r="QL4" s="561"/>
      <c r="QM4" s="561"/>
      <c r="QN4" s="561"/>
      <c r="QO4" s="561"/>
      <c r="QP4" s="561"/>
      <c r="QQ4" s="561"/>
      <c r="QR4" s="561"/>
      <c r="QS4" s="561"/>
      <c r="QT4" s="561"/>
      <c r="QU4" s="561"/>
      <c r="QV4" s="561"/>
      <c r="QW4" s="561"/>
      <c r="QX4" s="561"/>
      <c r="QY4" s="561"/>
      <c r="QZ4" s="561"/>
      <c r="RA4" s="561"/>
      <c r="RB4" s="561"/>
      <c r="RC4" s="561"/>
      <c r="RD4" s="561"/>
      <c r="RE4" s="561"/>
      <c r="RF4" s="561"/>
      <c r="RG4" s="561"/>
      <c r="RH4" s="561"/>
      <c r="RI4" s="561"/>
      <c r="RJ4" s="561"/>
      <c r="RK4" s="561"/>
      <c r="RL4" s="561"/>
      <c r="RM4" s="561"/>
      <c r="RN4" s="561"/>
      <c r="RO4" s="561"/>
      <c r="RP4" s="561"/>
      <c r="RQ4" s="561"/>
      <c r="RR4" s="561"/>
      <c r="RS4" s="561"/>
      <c r="RT4" s="561"/>
      <c r="RU4" s="561"/>
      <c r="RV4" s="561"/>
      <c r="RW4" s="561"/>
      <c r="RX4" s="561"/>
      <c r="RY4" s="561"/>
      <c r="RZ4" s="561"/>
      <c r="SA4" s="561"/>
      <c r="SB4" s="561"/>
      <c r="SC4" s="561"/>
      <c r="SD4" s="561"/>
      <c r="SE4" s="561"/>
      <c r="SF4" s="561"/>
      <c r="SG4" s="561"/>
      <c r="SH4" s="561"/>
      <c r="SI4" s="561"/>
      <c r="SJ4" s="561"/>
      <c r="SK4" s="561"/>
      <c r="SL4" s="561"/>
      <c r="SM4" s="561"/>
      <c r="SN4" s="561"/>
      <c r="SO4" s="561"/>
      <c r="SP4" s="561"/>
      <c r="SQ4" s="561"/>
      <c r="SR4" s="561"/>
      <c r="SS4" s="561"/>
      <c r="ST4" s="561"/>
      <c r="SU4" s="561"/>
      <c r="SV4" s="561"/>
      <c r="SW4" s="561"/>
      <c r="SX4" s="561"/>
      <c r="SY4" s="561"/>
      <c r="SZ4" s="561"/>
      <c r="TA4" s="561"/>
      <c r="TB4" s="561"/>
      <c r="TC4" s="561"/>
      <c r="TD4" s="561"/>
      <c r="TE4" s="561"/>
      <c r="TF4" s="561"/>
      <c r="TG4" s="561"/>
      <c r="TH4" s="561"/>
      <c r="TI4" s="561"/>
      <c r="TJ4" s="561"/>
      <c r="TK4" s="561"/>
      <c r="TL4" s="561"/>
      <c r="TM4" s="561"/>
      <c r="TN4" s="561"/>
      <c r="TO4" s="561"/>
      <c r="TP4" s="561"/>
      <c r="TQ4" s="561"/>
      <c r="TR4" s="561"/>
      <c r="TS4" s="561"/>
      <c r="TT4" s="561"/>
      <c r="TU4" s="561"/>
      <c r="TV4" s="561"/>
      <c r="TW4" s="561"/>
      <c r="TX4" s="561"/>
      <c r="TY4" s="561"/>
      <c r="TZ4" s="561"/>
      <c r="UA4" s="561"/>
      <c r="UB4" s="561"/>
      <c r="UC4" s="561"/>
      <c r="UD4" s="561"/>
      <c r="UE4" s="561"/>
      <c r="UF4" s="561"/>
      <c r="UG4" s="561"/>
      <c r="UH4" s="561"/>
      <c r="UI4" s="561"/>
      <c r="UJ4" s="561"/>
      <c r="UK4" s="561"/>
      <c r="UL4" s="561"/>
      <c r="UM4" s="561"/>
      <c r="UN4" s="561"/>
      <c r="UO4" s="561"/>
      <c r="UP4" s="561"/>
      <c r="UQ4" s="561"/>
      <c r="UR4" s="561"/>
      <c r="US4" s="561"/>
      <c r="UT4" s="561"/>
      <c r="UU4" s="561"/>
      <c r="UV4" s="561"/>
      <c r="UW4" s="561"/>
      <c r="UX4" s="561"/>
      <c r="UY4" s="561"/>
      <c r="UZ4" s="561"/>
      <c r="VA4" s="561"/>
      <c r="VB4" s="561"/>
      <c r="VC4" s="561"/>
      <c r="VD4" s="561"/>
      <c r="VE4" s="561"/>
      <c r="VF4" s="561"/>
      <c r="VG4" s="561"/>
      <c r="VH4" s="561"/>
      <c r="VI4" s="561"/>
      <c r="VJ4" s="561"/>
      <c r="VK4" s="561"/>
      <c r="VL4" s="561"/>
      <c r="VM4" s="561"/>
      <c r="VN4" s="561"/>
      <c r="VO4" s="561"/>
      <c r="VP4" s="561"/>
      <c r="VQ4" s="561"/>
      <c r="VR4" s="561"/>
      <c r="VS4" s="561"/>
      <c r="VT4" s="561"/>
      <c r="VU4" s="561"/>
      <c r="VV4" s="561"/>
      <c r="VW4" s="561"/>
      <c r="VX4" s="561"/>
      <c r="VY4" s="561"/>
      <c r="VZ4" s="561"/>
      <c r="WA4" s="561"/>
      <c r="WB4" s="561"/>
      <c r="WC4" s="561"/>
      <c r="WD4" s="561"/>
      <c r="WE4" s="561"/>
      <c r="WF4" s="561"/>
      <c r="WG4" s="561"/>
      <c r="WH4" s="561"/>
      <c r="WI4" s="561"/>
      <c r="WJ4" s="561"/>
      <c r="WK4" s="561"/>
      <c r="WL4" s="561"/>
      <c r="WM4" s="561"/>
      <c r="WN4" s="561"/>
      <c r="WO4" s="561"/>
      <c r="WP4" s="561"/>
      <c r="WQ4" s="561"/>
      <c r="WR4" s="561"/>
      <c r="WS4" s="561"/>
      <c r="WT4" s="561"/>
      <c r="WU4" s="561"/>
      <c r="WV4" s="561"/>
      <c r="WW4" s="561"/>
      <c r="WX4" s="561"/>
      <c r="WY4" s="561"/>
      <c r="WZ4" s="561"/>
      <c r="XA4" s="561"/>
      <c r="XB4" s="561"/>
      <c r="XC4" s="561"/>
      <c r="XD4" s="561"/>
      <c r="XE4" s="561"/>
      <c r="XF4" s="561"/>
      <c r="XG4" s="561"/>
      <c r="XH4" s="561"/>
      <c r="XI4" s="561"/>
      <c r="XJ4" s="561"/>
      <c r="XK4" s="561"/>
      <c r="XL4" s="561"/>
      <c r="XM4" s="561"/>
      <c r="XN4" s="561"/>
      <c r="XO4" s="561"/>
      <c r="XP4" s="561"/>
      <c r="XQ4" s="561"/>
      <c r="XR4" s="561"/>
      <c r="XS4" s="561"/>
      <c r="XT4" s="561"/>
      <c r="XU4" s="561"/>
      <c r="XV4" s="561"/>
      <c r="XW4" s="561"/>
      <c r="XX4" s="561"/>
      <c r="XY4" s="561"/>
      <c r="XZ4" s="561"/>
      <c r="YA4" s="561"/>
      <c r="YB4" s="561"/>
      <c r="YC4" s="561"/>
      <c r="YD4" s="561"/>
      <c r="YE4" s="561"/>
      <c r="YF4" s="561"/>
      <c r="YG4" s="561"/>
      <c r="YH4" s="561"/>
      <c r="YI4" s="561"/>
      <c r="YJ4" s="561"/>
      <c r="YK4" s="561"/>
      <c r="YL4" s="561"/>
      <c r="YM4" s="561"/>
      <c r="YN4" s="561"/>
      <c r="YO4" s="561"/>
      <c r="YP4" s="561"/>
      <c r="YQ4" s="561"/>
      <c r="YR4" s="561"/>
      <c r="YS4" s="561"/>
      <c r="YT4" s="561"/>
      <c r="YU4" s="561"/>
      <c r="YV4" s="561"/>
      <c r="YW4" s="561"/>
      <c r="YX4" s="561"/>
      <c r="YY4" s="561"/>
      <c r="YZ4" s="561"/>
      <c r="ZA4" s="561"/>
      <c r="ZB4" s="561"/>
      <c r="ZC4" s="561"/>
      <c r="ZD4" s="561"/>
      <c r="ZE4" s="561"/>
      <c r="ZF4" s="561"/>
      <c r="ZG4" s="561"/>
      <c r="ZH4" s="561"/>
      <c r="ZI4" s="561"/>
      <c r="ZJ4" s="561"/>
      <c r="ZK4" s="561"/>
      <c r="ZL4" s="561"/>
      <c r="ZM4" s="561"/>
      <c r="ZN4" s="561"/>
      <c r="ZO4" s="561"/>
      <c r="ZP4" s="561"/>
      <c r="ZQ4" s="561"/>
      <c r="ZR4" s="561"/>
      <c r="ZS4" s="561"/>
      <c r="ZT4" s="561"/>
      <c r="ZU4" s="561"/>
      <c r="ZV4" s="561"/>
      <c r="ZW4" s="561"/>
      <c r="ZX4" s="561"/>
      <c r="ZY4" s="561"/>
      <c r="ZZ4" s="561"/>
      <c r="AAA4" s="561"/>
      <c r="AAB4" s="561"/>
      <c r="AAC4" s="561"/>
      <c r="AAD4" s="561"/>
      <c r="AAE4" s="561"/>
      <c r="AAF4" s="561"/>
      <c r="AAG4" s="561"/>
      <c r="AAH4" s="561"/>
      <c r="AAI4" s="561"/>
      <c r="AAJ4" s="561"/>
      <c r="AAK4" s="561"/>
      <c r="AAL4" s="561"/>
      <c r="AAM4" s="561"/>
      <c r="AAN4" s="561"/>
      <c r="AAO4" s="561"/>
      <c r="AAP4" s="561"/>
      <c r="AAQ4" s="561"/>
      <c r="AAR4" s="561"/>
      <c r="AAS4" s="561"/>
      <c r="AAT4" s="561"/>
      <c r="AAU4" s="561"/>
      <c r="AAV4" s="561"/>
      <c r="AAW4" s="561"/>
      <c r="AAX4" s="561"/>
      <c r="AAY4" s="561"/>
      <c r="AAZ4" s="561"/>
      <c r="ABA4" s="561"/>
      <c r="ABB4" s="561"/>
      <c r="ABC4" s="561"/>
      <c r="ABD4" s="561"/>
      <c r="ABE4" s="561"/>
      <c r="ABF4" s="561"/>
      <c r="ABG4" s="561"/>
      <c r="ABH4" s="561"/>
      <c r="ABI4" s="561"/>
      <c r="ABJ4" s="561"/>
      <c r="ABK4" s="561"/>
      <c r="ABL4" s="561"/>
      <c r="ABM4" s="561"/>
      <c r="ABN4" s="561"/>
      <c r="ABO4" s="561"/>
      <c r="ABP4" s="561"/>
      <c r="ABQ4" s="561"/>
      <c r="ABR4" s="561"/>
      <c r="ABS4" s="561"/>
      <c r="ABT4" s="561"/>
      <c r="ABU4" s="561"/>
      <c r="ABV4" s="561"/>
      <c r="ABW4" s="561"/>
      <c r="ABX4" s="561"/>
      <c r="ABY4" s="561"/>
      <c r="ABZ4" s="561"/>
      <c r="ACA4" s="561"/>
      <c r="ACB4" s="561"/>
      <c r="ACC4" s="561"/>
      <c r="ACD4" s="561"/>
      <c r="ACE4" s="561"/>
      <c r="ACF4" s="561"/>
      <c r="ACG4" s="561"/>
      <c r="ACH4" s="561"/>
      <c r="ACI4" s="561"/>
      <c r="ACJ4" s="561"/>
      <c r="ACK4" s="561"/>
      <c r="ACL4" s="561"/>
      <c r="ACM4" s="561"/>
      <c r="ACN4" s="561"/>
      <c r="ACO4" s="561"/>
      <c r="ACP4" s="561"/>
      <c r="ACQ4" s="561"/>
      <c r="ACR4" s="561"/>
      <c r="ACS4" s="561"/>
      <c r="ACT4" s="561"/>
      <c r="ACU4" s="561"/>
      <c r="ACV4" s="561"/>
      <c r="ACW4" s="561"/>
      <c r="ACX4" s="561"/>
      <c r="ACY4" s="561"/>
      <c r="ACZ4" s="561"/>
      <c r="ADA4" s="561"/>
      <c r="ADB4" s="561"/>
      <c r="ADC4" s="561"/>
      <c r="ADD4" s="561"/>
      <c r="ADE4" s="561"/>
      <c r="ADF4" s="561"/>
      <c r="ADG4" s="561"/>
      <c r="ADH4" s="561"/>
      <c r="ADI4" s="561"/>
      <c r="ADJ4" s="561"/>
      <c r="ADK4" s="561"/>
      <c r="ADL4" s="561"/>
      <c r="ADM4" s="561"/>
      <c r="ADN4" s="561"/>
      <c r="ADO4" s="561"/>
      <c r="ADP4" s="561"/>
      <c r="ADQ4" s="561"/>
      <c r="ADR4" s="561"/>
      <c r="ADS4" s="561"/>
      <c r="ADT4" s="561"/>
      <c r="ADU4" s="561"/>
      <c r="ADV4" s="561"/>
      <c r="ADW4" s="561"/>
      <c r="ADX4" s="561"/>
      <c r="ADY4" s="561"/>
      <c r="ADZ4" s="561"/>
      <c r="AEA4" s="561"/>
      <c r="AEB4" s="561"/>
      <c r="AEC4" s="561"/>
      <c r="AED4" s="561"/>
      <c r="AEE4" s="561"/>
      <c r="AEF4" s="561"/>
      <c r="AEG4" s="561"/>
      <c r="AEH4" s="561"/>
      <c r="AEI4" s="561"/>
      <c r="AEJ4" s="561"/>
      <c r="AEK4" s="561"/>
      <c r="AEL4" s="561"/>
      <c r="AEM4" s="561"/>
      <c r="AEN4" s="561"/>
      <c r="AEO4" s="561"/>
      <c r="AEP4" s="561"/>
      <c r="AEQ4" s="561"/>
      <c r="AER4" s="561"/>
      <c r="AES4" s="561"/>
      <c r="AET4" s="561"/>
      <c r="AEU4" s="561"/>
      <c r="AEV4" s="561"/>
      <c r="AEW4" s="561"/>
      <c r="AEX4" s="561"/>
      <c r="AEY4" s="561"/>
      <c r="AEZ4" s="561"/>
      <c r="AFA4" s="561"/>
      <c r="AFB4" s="561"/>
      <c r="AFC4" s="561"/>
      <c r="AFD4" s="561"/>
      <c r="AFE4" s="561"/>
      <c r="AFF4" s="561"/>
      <c r="AFG4" s="561"/>
      <c r="AFH4" s="561"/>
      <c r="AFI4" s="561"/>
      <c r="AFJ4" s="561"/>
      <c r="AFK4" s="561"/>
      <c r="AFL4" s="561"/>
      <c r="AFM4" s="561"/>
      <c r="AFN4" s="561"/>
      <c r="AFO4" s="561"/>
      <c r="AFP4" s="561"/>
      <c r="AFQ4" s="561"/>
      <c r="AFR4" s="561"/>
      <c r="AFS4" s="561"/>
      <c r="AFT4" s="561"/>
      <c r="AFU4" s="561"/>
      <c r="AFV4" s="561"/>
      <c r="AFW4" s="561"/>
      <c r="AFX4" s="561"/>
      <c r="AFY4" s="561"/>
      <c r="AFZ4" s="561"/>
      <c r="AGA4" s="561"/>
      <c r="AGB4" s="561"/>
      <c r="AGC4" s="561"/>
      <c r="AGD4" s="561"/>
      <c r="AGE4" s="561"/>
      <c r="AGF4" s="561"/>
      <c r="AGG4" s="561"/>
      <c r="AGH4" s="561"/>
      <c r="AGI4" s="561"/>
      <c r="AGJ4" s="561"/>
      <c r="AGK4" s="561"/>
      <c r="AGL4" s="561"/>
      <c r="AGM4" s="561"/>
      <c r="AGN4" s="561"/>
      <c r="AGO4" s="561"/>
      <c r="AGP4" s="561"/>
      <c r="AGQ4" s="561"/>
      <c r="AGR4" s="561"/>
      <c r="AGS4" s="561"/>
      <c r="AGT4" s="561"/>
      <c r="AGU4" s="561"/>
      <c r="AGV4" s="561"/>
      <c r="AGW4" s="561"/>
      <c r="AGX4" s="561"/>
      <c r="AGY4" s="561"/>
      <c r="AGZ4" s="561"/>
      <c r="AHA4" s="561"/>
      <c r="AHB4" s="561"/>
      <c r="AHC4" s="561"/>
      <c r="AHD4" s="561"/>
      <c r="AHE4" s="561"/>
      <c r="AHF4" s="561"/>
      <c r="AHG4" s="561"/>
      <c r="AHH4" s="561"/>
      <c r="AHI4" s="561"/>
      <c r="AHJ4" s="561"/>
      <c r="AHK4" s="561"/>
      <c r="AHL4" s="561"/>
      <c r="AHM4" s="561"/>
      <c r="AHN4" s="561"/>
      <c r="AHO4" s="561"/>
      <c r="AHP4" s="561"/>
      <c r="AHQ4" s="561"/>
      <c r="AHR4" s="561"/>
      <c r="AHS4" s="561"/>
      <c r="AHT4" s="561"/>
      <c r="AHU4" s="561"/>
      <c r="AHV4" s="561"/>
      <c r="AHW4" s="561"/>
      <c r="AHX4" s="561"/>
      <c r="AHY4" s="561"/>
      <c r="AHZ4" s="561"/>
      <c r="AIA4" s="561"/>
      <c r="AIB4" s="561"/>
      <c r="AIC4" s="561"/>
      <c r="AID4" s="561"/>
      <c r="AIE4" s="561"/>
      <c r="AIF4" s="561"/>
      <c r="AIG4" s="561"/>
      <c r="AIH4" s="561"/>
      <c r="AII4" s="561"/>
      <c r="AIJ4" s="561"/>
      <c r="AIK4" s="561"/>
      <c r="AIL4" s="561"/>
      <c r="AIM4" s="561"/>
      <c r="AIN4" s="561"/>
      <c r="AIO4" s="561"/>
      <c r="AIP4" s="561"/>
      <c r="AIQ4" s="561"/>
      <c r="AIR4" s="561"/>
      <c r="AIS4" s="561"/>
      <c r="AIT4" s="561"/>
      <c r="AIU4" s="561"/>
      <c r="AIV4" s="561"/>
      <c r="AIW4" s="561"/>
      <c r="AIX4" s="561"/>
      <c r="AIY4" s="561"/>
      <c r="AIZ4" s="561"/>
      <c r="AJA4" s="561"/>
      <c r="AJB4" s="561"/>
      <c r="AJC4" s="561"/>
      <c r="AJD4" s="561"/>
      <c r="AJE4" s="561"/>
      <c r="AJF4" s="561"/>
      <c r="AJG4" s="561"/>
      <c r="AJH4" s="561"/>
      <c r="AJI4" s="561"/>
      <c r="AJJ4" s="561"/>
      <c r="AJK4" s="561"/>
      <c r="AJL4" s="561"/>
      <c r="AJM4" s="561"/>
      <c r="AJN4" s="561"/>
      <c r="AJO4" s="561"/>
      <c r="AJP4" s="561"/>
      <c r="AJQ4" s="561"/>
      <c r="AJR4" s="561"/>
      <c r="AJS4" s="561"/>
      <c r="AJT4" s="561"/>
      <c r="AJU4" s="561"/>
      <c r="AJV4" s="561"/>
      <c r="AJW4" s="561"/>
      <c r="AJX4" s="561"/>
      <c r="AJY4" s="561"/>
      <c r="AJZ4" s="561"/>
      <c r="AKA4" s="561"/>
      <c r="AKB4" s="561"/>
      <c r="AKC4" s="561"/>
      <c r="AKD4" s="561"/>
      <c r="AKE4" s="561"/>
      <c r="AKF4" s="561"/>
      <c r="AKG4" s="561"/>
      <c r="AKH4" s="561"/>
      <c r="AKI4" s="561"/>
      <c r="AKJ4" s="561"/>
      <c r="AKK4" s="561"/>
      <c r="AKL4" s="561"/>
      <c r="AKM4" s="561"/>
      <c r="AKN4" s="561"/>
      <c r="AKO4" s="561"/>
      <c r="AKP4" s="561"/>
      <c r="AKQ4" s="561"/>
      <c r="AKR4" s="561"/>
      <c r="AKS4" s="561"/>
      <c r="AKT4" s="561"/>
      <c r="AKU4" s="561"/>
      <c r="AKV4" s="561"/>
      <c r="AKW4" s="561"/>
      <c r="AKX4" s="561"/>
      <c r="AKY4" s="561"/>
      <c r="AKZ4" s="561"/>
      <c r="ALA4" s="561"/>
      <c r="ALB4" s="561"/>
      <c r="ALC4" s="561"/>
      <c r="ALD4" s="561"/>
      <c r="ALE4" s="561"/>
      <c r="ALF4" s="561"/>
      <c r="ALG4" s="561"/>
      <c r="ALH4" s="561"/>
      <c r="ALI4" s="561"/>
      <c r="ALJ4" s="561"/>
      <c r="ALK4" s="561"/>
      <c r="ALL4" s="561"/>
      <c r="ALM4" s="561"/>
      <c r="ALN4" s="561"/>
      <c r="ALO4" s="561"/>
      <c r="ALP4" s="561"/>
      <c r="ALQ4" s="561"/>
      <c r="ALR4" s="561"/>
      <c r="ALS4" s="561"/>
      <c r="ALT4" s="561"/>
      <c r="ALU4" s="561"/>
      <c r="ALV4" s="561"/>
      <c r="ALW4" s="561"/>
      <c r="ALX4" s="561"/>
      <c r="ALY4" s="561"/>
      <c r="ALZ4" s="561"/>
      <c r="AMA4" s="561"/>
      <c r="AMB4" s="561"/>
      <c r="AMC4" s="561"/>
      <c r="AMD4" s="561"/>
      <c r="AME4" s="561"/>
      <c r="AMF4" s="561"/>
      <c r="AMG4" s="561"/>
      <c r="AMH4" s="561"/>
      <c r="AMI4" s="561"/>
      <c r="AMJ4" s="561"/>
      <c r="AMK4" s="561"/>
      <c r="AML4" s="561"/>
      <c r="AMM4" s="561"/>
      <c r="AMN4" s="561"/>
      <c r="AMO4" s="561"/>
    </row>
    <row r="5" spans="1:1029" x14ac:dyDescent="0.25">
      <c r="A5" s="241">
        <v>44378</v>
      </c>
      <c r="B5" s="242" t="s">
        <v>12</v>
      </c>
      <c r="C5" s="243"/>
      <c r="D5" s="244"/>
      <c r="E5" s="245"/>
      <c r="F5" s="254"/>
      <c r="G5" s="247">
        <f>+'Apr - Jun 2023'!G47</f>
        <v>63883.35</v>
      </c>
      <c r="H5" s="248">
        <f>'Apr - Jun 2023'!H47</f>
        <v>22780</v>
      </c>
      <c r="I5" s="249">
        <f>'Apr - Jun 2023'!I47</f>
        <v>0</v>
      </c>
      <c r="J5" s="249">
        <f>'Apr - Jun 2023'!J47</f>
        <v>1822.5</v>
      </c>
      <c r="K5" s="242">
        <f>'Apr - Jun 2023'!K47</f>
        <v>1910.29</v>
      </c>
      <c r="L5" s="250">
        <f>'Apr - Jun 2023'!L47</f>
        <v>14939.930000000002</v>
      </c>
      <c r="M5" s="269">
        <f>'Apr - Jun 2023'!M47</f>
        <v>4252.26</v>
      </c>
      <c r="N5" s="270">
        <f>'Apr - Jun 2023'!N47</f>
        <v>926.55</v>
      </c>
      <c r="O5" s="270">
        <f>'Apr - Jun 2023'!O47</f>
        <v>5244.4000000000005</v>
      </c>
      <c r="P5" s="270">
        <f>'Apr - Jun 2023'!P47</f>
        <v>0</v>
      </c>
      <c r="Q5" s="270">
        <f>+'Apr - Jun 2023'!Q47</f>
        <v>18</v>
      </c>
      <c r="R5" s="270">
        <f>'Apr - Jun 2023'!R47</f>
        <v>305</v>
      </c>
      <c r="S5" s="270">
        <f>'Apr - Jun 2023'!S47</f>
        <v>604.11</v>
      </c>
      <c r="T5" s="270">
        <f>'Apr - Jun 2023'!T47</f>
        <v>461.06</v>
      </c>
      <c r="U5" s="270">
        <f>'Apr - Jun 2023'!U47</f>
        <v>0</v>
      </c>
      <c r="V5" s="270">
        <f>'Apr - Jun 2023'!V47</f>
        <v>1683.8600000000001</v>
      </c>
      <c r="W5" s="270">
        <f>'Apr - Jun 2023'!W47</f>
        <v>0</v>
      </c>
      <c r="X5" s="270">
        <f>'Apr - Jun 2023'!X47</f>
        <v>0</v>
      </c>
      <c r="Y5" s="270">
        <f>'Apr - Jun 2023'!Y47</f>
        <v>0</v>
      </c>
      <c r="Z5" s="270">
        <f>'Apr - Jun 2023'!Z47</f>
        <v>0</v>
      </c>
      <c r="AA5" s="270">
        <f>'Apr - Jun 2023'!AA47</f>
        <v>92.1</v>
      </c>
      <c r="AB5" s="270">
        <f>'Apr - Jun 2023'!AB47</f>
        <v>0</v>
      </c>
      <c r="AC5" s="270">
        <f>'Apr - Jun 2023'!AC47</f>
        <v>0</v>
      </c>
      <c r="AD5" s="270">
        <f>'Apr - Jun 2023'!AD47</f>
        <v>1352.5900000000001</v>
      </c>
      <c r="AE5" s="271"/>
      <c r="AH5" s="270">
        <f>'Apr - Jun 2023'!AH47</f>
        <v>0</v>
      </c>
    </row>
    <row r="6" spans="1:1029" x14ac:dyDescent="0.25">
      <c r="A6" s="231">
        <v>45126</v>
      </c>
      <c r="B6" s="464" t="s">
        <v>303</v>
      </c>
      <c r="C6" t="s">
        <v>304</v>
      </c>
      <c r="D6" t="s">
        <v>10</v>
      </c>
      <c r="E6" s="95">
        <v>2364</v>
      </c>
      <c r="F6" s="103">
        <v>45127</v>
      </c>
      <c r="G6" s="540">
        <v>2364</v>
      </c>
      <c r="H6" s="541"/>
      <c r="I6" s="542"/>
      <c r="J6" s="542">
        <v>2364</v>
      </c>
      <c r="K6" s="124"/>
      <c r="L6" s="543"/>
      <c r="M6" s="544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5"/>
      <c r="AD6" s="545"/>
      <c r="AE6" s="546"/>
      <c r="AF6" s="81">
        <f t="shared" ref="AF6:AF38" si="0">+L6-SUM(M6:AD6)</f>
        <v>0</v>
      </c>
      <c r="AG6" s="81"/>
      <c r="AH6" s="547"/>
    </row>
    <row r="7" spans="1:1029" x14ac:dyDescent="0.25">
      <c r="A7" s="231">
        <v>45126</v>
      </c>
      <c r="B7" s="43" t="s">
        <v>157</v>
      </c>
      <c r="C7" s="232" t="s">
        <v>302</v>
      </c>
      <c r="D7" s="94">
        <v>754260810</v>
      </c>
      <c r="E7" s="95">
        <v>992.34</v>
      </c>
      <c r="F7" s="103">
        <v>45131</v>
      </c>
      <c r="G7" s="234"/>
      <c r="H7" s="235"/>
      <c r="I7" s="236"/>
      <c r="J7" s="236"/>
      <c r="K7" s="237"/>
      <c r="L7" s="238">
        <v>992.34</v>
      </c>
      <c r="M7" s="239">
        <v>992.34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304"/>
      <c r="AD7" s="240"/>
      <c r="AE7" s="240"/>
      <c r="AF7" s="81">
        <f t="shared" si="0"/>
        <v>0</v>
      </c>
      <c r="AG7" s="81"/>
      <c r="AH7" s="36"/>
    </row>
    <row r="8" spans="1:1029" x14ac:dyDescent="0.25">
      <c r="A8" s="231">
        <v>45126</v>
      </c>
      <c r="B8" s="43" t="s">
        <v>161</v>
      </c>
      <c r="C8" s="232" t="s">
        <v>302</v>
      </c>
      <c r="D8" s="94">
        <v>561081464</v>
      </c>
      <c r="E8" s="95">
        <v>40.64</v>
      </c>
      <c r="F8" s="103">
        <v>45131</v>
      </c>
      <c r="G8" s="96"/>
      <c r="H8" s="97"/>
      <c r="I8" s="98"/>
      <c r="J8" s="98"/>
      <c r="K8" s="99"/>
      <c r="L8" s="100">
        <v>40.64</v>
      </c>
      <c r="M8" s="101">
        <v>40.64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305"/>
      <c r="AD8" s="102"/>
      <c r="AE8" s="102"/>
      <c r="AF8" s="81">
        <f t="shared" si="0"/>
        <v>0</v>
      </c>
      <c r="AG8" s="81"/>
      <c r="AH8" s="36"/>
    </row>
    <row r="9" spans="1:1029" x14ac:dyDescent="0.25">
      <c r="A9" s="231">
        <v>45126</v>
      </c>
      <c r="B9" s="464" t="s">
        <v>254</v>
      </c>
      <c r="C9" s="232" t="s">
        <v>302</v>
      </c>
      <c r="D9" s="94">
        <v>436537850</v>
      </c>
      <c r="E9" s="95">
        <v>384.44</v>
      </c>
      <c r="F9" s="103">
        <v>45131</v>
      </c>
      <c r="G9" s="96"/>
      <c r="H9" s="97"/>
      <c r="I9" s="98"/>
      <c r="J9" s="98"/>
      <c r="K9" s="99"/>
      <c r="L9" s="100">
        <v>384.44</v>
      </c>
      <c r="M9" s="101">
        <v>384.44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305"/>
      <c r="AD9" s="102"/>
      <c r="AE9" s="102"/>
      <c r="AF9" s="81">
        <f t="shared" si="0"/>
        <v>0</v>
      </c>
      <c r="AG9" s="81"/>
      <c r="AH9" s="36"/>
    </row>
    <row r="10" spans="1:1029" x14ac:dyDescent="0.25">
      <c r="A10" s="231">
        <v>45126</v>
      </c>
      <c r="B10" s="43" t="s">
        <v>261</v>
      </c>
      <c r="C10" s="232" t="s">
        <v>302</v>
      </c>
      <c r="D10" s="94">
        <v>237854737</v>
      </c>
      <c r="E10" s="95">
        <v>52.5</v>
      </c>
      <c r="F10" s="103">
        <v>45131</v>
      </c>
      <c r="G10" s="96"/>
      <c r="H10" s="97"/>
      <c r="I10" s="98"/>
      <c r="J10" s="98"/>
      <c r="K10" s="99"/>
      <c r="L10" s="100">
        <v>52.5</v>
      </c>
      <c r="M10" s="101"/>
      <c r="N10" s="98">
        <v>52.5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305"/>
      <c r="AD10" s="102"/>
      <c r="AE10" s="102"/>
      <c r="AF10" s="81">
        <f t="shared" si="0"/>
        <v>0</v>
      </c>
      <c r="AG10" s="81"/>
      <c r="AH10" s="36"/>
    </row>
    <row r="11" spans="1:1029" x14ac:dyDescent="0.25">
      <c r="A11" s="231">
        <v>45126</v>
      </c>
      <c r="B11" s="99" t="s">
        <v>159</v>
      </c>
      <c r="C11" s="93">
        <v>7492</v>
      </c>
      <c r="D11" s="94">
        <v>293456876</v>
      </c>
      <c r="E11" s="95">
        <v>1013.34</v>
      </c>
      <c r="F11" s="103">
        <v>45131</v>
      </c>
      <c r="G11" s="96"/>
      <c r="H11" s="97"/>
      <c r="I11" s="98"/>
      <c r="J11" s="98"/>
      <c r="K11" s="99"/>
      <c r="L11" s="100">
        <v>869.34</v>
      </c>
      <c r="M11" s="101"/>
      <c r="N11" s="98"/>
      <c r="O11" s="98">
        <v>724.45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305"/>
      <c r="AD11" s="102">
        <v>144.88999999999999</v>
      </c>
      <c r="AE11" s="102" t="s">
        <v>163</v>
      </c>
      <c r="AF11" s="81">
        <f t="shared" si="0"/>
        <v>0</v>
      </c>
      <c r="AG11" s="81"/>
      <c r="AH11" s="36"/>
    </row>
    <row r="12" spans="1:1029" x14ac:dyDescent="0.25">
      <c r="A12" s="231">
        <v>45126</v>
      </c>
      <c r="B12" s="99" t="s">
        <v>159</v>
      </c>
      <c r="C12" s="93">
        <v>7499</v>
      </c>
      <c r="D12" s="94">
        <v>293456876</v>
      </c>
      <c r="E12" s="95">
        <v>1013.34</v>
      </c>
      <c r="F12" s="103">
        <v>45131</v>
      </c>
      <c r="G12" s="96"/>
      <c r="H12" s="97"/>
      <c r="I12" s="98"/>
      <c r="J12" s="98"/>
      <c r="K12" s="99"/>
      <c r="L12" s="100">
        <v>144</v>
      </c>
      <c r="M12" s="101"/>
      <c r="N12" s="98"/>
      <c r="O12" s="98"/>
      <c r="P12" s="98">
        <v>120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305"/>
      <c r="AD12" s="102">
        <v>24</v>
      </c>
      <c r="AE12" s="102" t="s">
        <v>163</v>
      </c>
      <c r="AF12" s="81">
        <f t="shared" si="0"/>
        <v>0</v>
      </c>
      <c r="AG12" s="81"/>
      <c r="AH12" s="156"/>
    </row>
    <row r="13" spans="1:1029" x14ac:dyDescent="0.25">
      <c r="A13" s="231">
        <v>45126</v>
      </c>
      <c r="B13" s="99" t="s">
        <v>301</v>
      </c>
      <c r="C13" s="93">
        <v>16824</v>
      </c>
      <c r="D13" s="94">
        <v>1255419</v>
      </c>
      <c r="E13" s="95">
        <v>318</v>
      </c>
      <c r="F13" s="103">
        <v>45131</v>
      </c>
      <c r="G13" s="96"/>
      <c r="H13" s="97"/>
      <c r="I13" s="98"/>
      <c r="J13" s="98"/>
      <c r="K13" s="99"/>
      <c r="L13" s="100">
        <v>296.39999999999998</v>
      </c>
      <c r="M13" s="101"/>
      <c r="N13" s="98"/>
      <c r="O13" s="98"/>
      <c r="P13" s="98"/>
      <c r="Q13" s="98"/>
      <c r="R13" s="98"/>
      <c r="S13" s="98"/>
      <c r="T13" s="98"/>
      <c r="U13" s="98">
        <v>247</v>
      </c>
      <c r="V13" s="98"/>
      <c r="W13" s="98"/>
      <c r="X13" s="98"/>
      <c r="Y13" s="98"/>
      <c r="Z13" s="98"/>
      <c r="AA13" s="98"/>
      <c r="AB13" s="98"/>
      <c r="AC13" s="305"/>
      <c r="AD13" s="102">
        <v>49.4</v>
      </c>
      <c r="AE13" s="102" t="s">
        <v>305</v>
      </c>
      <c r="AF13" s="81">
        <f t="shared" si="0"/>
        <v>0</v>
      </c>
      <c r="AG13" s="81"/>
      <c r="AH13" s="36"/>
    </row>
    <row r="14" spans="1:1029" x14ac:dyDescent="0.25">
      <c r="A14" s="231">
        <v>45126</v>
      </c>
      <c r="B14" s="99" t="s">
        <v>301</v>
      </c>
      <c r="C14" s="93">
        <v>16905</v>
      </c>
      <c r="D14" s="94">
        <v>1255419</v>
      </c>
      <c r="E14" s="95">
        <v>318</v>
      </c>
      <c r="F14" s="103">
        <v>45131</v>
      </c>
      <c r="G14" s="96"/>
      <c r="H14" s="97"/>
      <c r="I14" s="98"/>
      <c r="J14" s="98"/>
      <c r="K14" s="99"/>
      <c r="L14" s="100">
        <v>21.6</v>
      </c>
      <c r="M14" s="101"/>
      <c r="N14" s="98"/>
      <c r="O14" s="98"/>
      <c r="P14" s="98"/>
      <c r="Q14" s="98"/>
      <c r="R14" s="98"/>
      <c r="S14" s="98"/>
      <c r="T14" s="98"/>
      <c r="U14" s="98">
        <v>18</v>
      </c>
      <c r="V14" s="98"/>
      <c r="W14" s="98"/>
      <c r="X14" s="98"/>
      <c r="Y14" s="98"/>
      <c r="Z14" s="98"/>
      <c r="AA14" s="98"/>
      <c r="AB14" s="98"/>
      <c r="AC14" s="305"/>
      <c r="AD14" s="102">
        <v>3.6</v>
      </c>
      <c r="AE14" s="102" t="s">
        <v>305</v>
      </c>
      <c r="AF14" s="81">
        <f t="shared" si="0"/>
        <v>0</v>
      </c>
      <c r="AG14" s="81"/>
      <c r="AH14" s="36"/>
    </row>
    <row r="15" spans="1:1029" x14ac:dyDescent="0.25">
      <c r="A15" s="91">
        <v>45153</v>
      </c>
      <c r="B15" s="99" t="s">
        <v>306</v>
      </c>
      <c r="C15" s="493" t="s">
        <v>307</v>
      </c>
      <c r="D15" s="94" t="s">
        <v>308</v>
      </c>
      <c r="E15" s="95">
        <v>80.8</v>
      </c>
      <c r="F15" s="103">
        <v>45153</v>
      </c>
      <c r="G15" s="96">
        <v>80.8</v>
      </c>
      <c r="H15" s="97"/>
      <c r="I15" s="98"/>
      <c r="J15" s="98">
        <v>80.8</v>
      </c>
      <c r="K15" s="99"/>
      <c r="L15" s="100"/>
      <c r="M15" s="101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305"/>
      <c r="AD15" s="102"/>
      <c r="AE15" s="102"/>
      <c r="AF15" s="81">
        <f t="shared" si="0"/>
        <v>0</v>
      </c>
      <c r="AG15" s="81"/>
      <c r="AH15" s="38"/>
    </row>
    <row r="16" spans="1:1029" x14ac:dyDescent="0.25">
      <c r="A16" s="91">
        <v>45153</v>
      </c>
      <c r="B16" s="43" t="s">
        <v>157</v>
      </c>
      <c r="C16" s="93" t="s">
        <v>311</v>
      </c>
      <c r="D16" s="94">
        <v>393371201</v>
      </c>
      <c r="E16" s="95">
        <v>992.34</v>
      </c>
      <c r="F16" s="103">
        <v>45167</v>
      </c>
      <c r="G16" s="96"/>
      <c r="H16" s="97"/>
      <c r="I16" s="98"/>
      <c r="J16" s="98"/>
      <c r="K16" s="99"/>
      <c r="L16" s="100">
        <v>992.34</v>
      </c>
      <c r="M16" s="101">
        <v>992.34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305"/>
      <c r="AD16" s="102"/>
      <c r="AE16" s="102"/>
      <c r="AF16" s="81">
        <f t="shared" si="0"/>
        <v>0</v>
      </c>
      <c r="AG16" s="81"/>
      <c r="AH16" s="38"/>
    </row>
    <row r="17" spans="1:34" x14ac:dyDescent="0.25">
      <c r="A17" s="91">
        <v>45153</v>
      </c>
      <c r="B17" s="43" t="s">
        <v>161</v>
      </c>
      <c r="C17" s="93" t="s">
        <v>311</v>
      </c>
      <c r="D17" s="94">
        <v>149046368</v>
      </c>
      <c r="E17" s="95">
        <v>40.64</v>
      </c>
      <c r="F17" s="103">
        <v>45167</v>
      </c>
      <c r="G17" s="96"/>
      <c r="H17" s="97"/>
      <c r="I17" s="98"/>
      <c r="J17" s="98"/>
      <c r="K17" s="99"/>
      <c r="L17" s="100">
        <v>40.64</v>
      </c>
      <c r="M17" s="101">
        <v>40.64</v>
      </c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305"/>
      <c r="AD17" s="102"/>
      <c r="AE17" s="102"/>
      <c r="AF17" s="81">
        <f t="shared" si="0"/>
        <v>0</v>
      </c>
      <c r="AG17" s="81"/>
      <c r="AH17" s="38"/>
    </row>
    <row r="18" spans="1:34" x14ac:dyDescent="0.25">
      <c r="A18" s="91">
        <v>45153</v>
      </c>
      <c r="B18" s="464" t="s">
        <v>254</v>
      </c>
      <c r="C18" s="93" t="s">
        <v>311</v>
      </c>
      <c r="D18" s="94">
        <v>64075807</v>
      </c>
      <c r="E18" s="95">
        <v>384.44</v>
      </c>
      <c r="F18" s="103">
        <v>45167</v>
      </c>
      <c r="G18" s="96"/>
      <c r="H18" s="97"/>
      <c r="I18" s="98"/>
      <c r="J18" s="98"/>
      <c r="K18" s="99"/>
      <c r="L18" s="100">
        <v>384.44</v>
      </c>
      <c r="M18" s="101">
        <v>384.44</v>
      </c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305"/>
      <c r="AD18" s="102"/>
      <c r="AE18" s="102"/>
      <c r="AF18" s="81">
        <f t="shared" ref="AF18:AF34" si="1">+L18-SUM(M18:AD18)</f>
        <v>0</v>
      </c>
      <c r="AG18" s="81"/>
      <c r="AH18" s="38"/>
    </row>
    <row r="19" spans="1:34" x14ac:dyDescent="0.25">
      <c r="A19" s="91">
        <v>45153</v>
      </c>
      <c r="B19" s="43" t="s">
        <v>261</v>
      </c>
      <c r="C19" s="93" t="s">
        <v>311</v>
      </c>
      <c r="D19" s="94">
        <v>854529786</v>
      </c>
      <c r="E19" s="95">
        <v>52.5</v>
      </c>
      <c r="F19" s="103">
        <v>45167</v>
      </c>
      <c r="G19" s="96"/>
      <c r="H19" s="97"/>
      <c r="I19" s="98"/>
      <c r="J19" s="98"/>
      <c r="K19" s="99"/>
      <c r="L19" s="100">
        <v>52.5</v>
      </c>
      <c r="M19" s="101"/>
      <c r="N19" s="98">
        <v>52.5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305"/>
      <c r="AD19" s="102"/>
      <c r="AE19" s="102"/>
      <c r="AF19" s="81">
        <f t="shared" si="1"/>
        <v>0</v>
      </c>
      <c r="AG19" s="81"/>
      <c r="AH19" s="38"/>
    </row>
    <row r="20" spans="1:34" x14ac:dyDescent="0.25">
      <c r="A20" s="91">
        <v>45153</v>
      </c>
      <c r="B20" s="99" t="s">
        <v>159</v>
      </c>
      <c r="C20" s="93">
        <v>7557</v>
      </c>
      <c r="D20" s="94">
        <v>73079522</v>
      </c>
      <c r="E20" s="95">
        <v>1356.12</v>
      </c>
      <c r="F20" s="103">
        <v>45167</v>
      </c>
      <c r="G20" s="96"/>
      <c r="H20" s="97"/>
      <c r="I20" s="98"/>
      <c r="J20" s="98"/>
      <c r="K20" s="99"/>
      <c r="L20" s="100">
        <v>1356.12</v>
      </c>
      <c r="M20" s="101"/>
      <c r="N20" s="98"/>
      <c r="O20" s="98">
        <v>1130.0999999999999</v>
      </c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305"/>
      <c r="AD20" s="102">
        <v>226.02</v>
      </c>
      <c r="AE20" s="102" t="s">
        <v>163</v>
      </c>
      <c r="AF20" s="81">
        <f t="shared" si="1"/>
        <v>0</v>
      </c>
      <c r="AG20" s="81"/>
      <c r="AH20" s="38"/>
    </row>
    <row r="21" spans="1:34" x14ac:dyDescent="0.25">
      <c r="A21" s="91">
        <v>45153</v>
      </c>
      <c r="B21" s="99" t="s">
        <v>159</v>
      </c>
      <c r="C21" s="93">
        <v>7561</v>
      </c>
      <c r="D21" s="94">
        <v>73079522</v>
      </c>
      <c r="E21" s="95">
        <v>150</v>
      </c>
      <c r="F21" s="103">
        <v>45167</v>
      </c>
      <c r="G21" s="96"/>
      <c r="H21" s="97"/>
      <c r="I21" s="98"/>
      <c r="J21" s="98"/>
      <c r="K21" s="99"/>
      <c r="L21" s="100">
        <v>150</v>
      </c>
      <c r="M21" s="101"/>
      <c r="N21" s="98"/>
      <c r="O21" s="98">
        <v>125</v>
      </c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305"/>
      <c r="AD21" s="102">
        <v>25</v>
      </c>
      <c r="AE21" s="102" t="s">
        <v>163</v>
      </c>
      <c r="AF21" s="81">
        <f t="shared" si="1"/>
        <v>0</v>
      </c>
      <c r="AG21" s="81"/>
      <c r="AH21" s="38"/>
    </row>
    <row r="22" spans="1:34" x14ac:dyDescent="0.25">
      <c r="A22" s="91">
        <v>45153</v>
      </c>
      <c r="B22" s="99" t="s">
        <v>159</v>
      </c>
      <c r="C22" s="93">
        <v>7583</v>
      </c>
      <c r="D22" s="94">
        <v>73079522</v>
      </c>
      <c r="E22" s="95">
        <v>495.12</v>
      </c>
      <c r="F22" s="103">
        <v>45167</v>
      </c>
      <c r="G22" s="96"/>
      <c r="H22" s="97"/>
      <c r="I22" s="98"/>
      <c r="J22" s="98"/>
      <c r="K22" s="99"/>
      <c r="L22" s="100">
        <v>495.12</v>
      </c>
      <c r="M22" s="101"/>
      <c r="N22" s="98"/>
      <c r="O22" s="98">
        <v>412.6</v>
      </c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305"/>
      <c r="AD22" s="102">
        <v>82.52</v>
      </c>
      <c r="AE22" s="102" t="s">
        <v>163</v>
      </c>
      <c r="AF22" s="81">
        <f t="shared" si="1"/>
        <v>0</v>
      </c>
      <c r="AG22" s="81"/>
      <c r="AH22" s="38"/>
    </row>
    <row r="23" spans="1:34" s="104" customFormat="1" ht="14.25" x14ac:dyDescent="0.2">
      <c r="A23" s="91">
        <v>45153</v>
      </c>
      <c r="B23" s="99" t="s">
        <v>309</v>
      </c>
      <c r="C23" s="93">
        <v>25711</v>
      </c>
      <c r="D23" s="94">
        <v>28147427</v>
      </c>
      <c r="E23" s="95">
        <v>110.52</v>
      </c>
      <c r="F23" s="103">
        <v>45167</v>
      </c>
      <c r="G23" s="96"/>
      <c r="H23" s="97"/>
      <c r="I23" s="98"/>
      <c r="J23" s="98"/>
      <c r="K23" s="99"/>
      <c r="L23" s="100">
        <v>110.52</v>
      </c>
      <c r="M23" s="101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>
        <v>92.1</v>
      </c>
      <c r="AB23" s="98"/>
      <c r="AC23" s="305"/>
      <c r="AD23" s="102">
        <v>18.420000000000002</v>
      </c>
      <c r="AE23" s="102" t="s">
        <v>230</v>
      </c>
      <c r="AF23" s="81">
        <f t="shared" si="1"/>
        <v>0</v>
      </c>
      <c r="AG23" s="81"/>
      <c r="AH23" s="38"/>
    </row>
    <row r="24" spans="1:34" s="104" customFormat="1" ht="14.25" x14ac:dyDescent="0.2">
      <c r="A24" s="91">
        <v>45153</v>
      </c>
      <c r="B24" s="99" t="s">
        <v>310</v>
      </c>
      <c r="C24" s="93">
        <v>2983711</v>
      </c>
      <c r="D24" s="94">
        <v>67570986</v>
      </c>
      <c r="E24" s="95">
        <v>3000</v>
      </c>
      <c r="F24" s="103">
        <v>45167</v>
      </c>
      <c r="G24" s="96"/>
      <c r="H24" s="97"/>
      <c r="I24" s="98"/>
      <c r="J24" s="98"/>
      <c r="K24" s="99"/>
      <c r="L24" s="100">
        <v>3000</v>
      </c>
      <c r="M24" s="101"/>
      <c r="N24" s="98"/>
      <c r="O24" s="98"/>
      <c r="P24" s="98"/>
      <c r="Q24" s="98"/>
      <c r="R24" s="98"/>
      <c r="S24" s="98"/>
      <c r="T24" s="98"/>
      <c r="U24" s="98"/>
      <c r="V24" s="98"/>
      <c r="W24" s="98">
        <v>3000</v>
      </c>
      <c r="X24" s="98"/>
      <c r="Y24" s="98"/>
      <c r="Z24" s="98"/>
      <c r="AA24" s="98"/>
      <c r="AB24" s="98"/>
      <c r="AC24" s="305"/>
      <c r="AD24" s="102"/>
      <c r="AE24" s="102"/>
      <c r="AF24" s="81">
        <f t="shared" si="1"/>
        <v>0</v>
      </c>
      <c r="AG24" s="81"/>
      <c r="AH24" s="38"/>
    </row>
    <row r="25" spans="1:34" x14ac:dyDescent="0.25">
      <c r="A25" s="91">
        <v>45188</v>
      </c>
      <c r="B25" s="43" t="s">
        <v>157</v>
      </c>
      <c r="C25" s="93" t="s">
        <v>312</v>
      </c>
      <c r="D25" s="94">
        <v>209711419</v>
      </c>
      <c r="E25" s="95">
        <v>992.34</v>
      </c>
      <c r="F25" s="103">
        <v>45197</v>
      </c>
      <c r="G25" s="96"/>
      <c r="H25" s="97"/>
      <c r="I25" s="98"/>
      <c r="J25" s="98"/>
      <c r="K25" s="99"/>
      <c r="L25" s="100">
        <v>992.34</v>
      </c>
      <c r="M25" s="101">
        <v>992.34</v>
      </c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305"/>
      <c r="AD25" s="102"/>
      <c r="AE25" s="102"/>
      <c r="AF25" s="81">
        <f t="shared" si="1"/>
        <v>0</v>
      </c>
      <c r="AG25" s="81"/>
      <c r="AH25" s="38"/>
    </row>
    <row r="26" spans="1:34" x14ac:dyDescent="0.25">
      <c r="A26" s="91">
        <v>45188</v>
      </c>
      <c r="B26" s="43" t="s">
        <v>161</v>
      </c>
      <c r="C26" s="93" t="s">
        <v>312</v>
      </c>
      <c r="D26" s="94">
        <v>766909472</v>
      </c>
      <c r="E26" s="95">
        <v>40.64</v>
      </c>
      <c r="F26" s="103">
        <v>45197</v>
      </c>
      <c r="G26" s="96"/>
      <c r="H26" s="97"/>
      <c r="I26" s="98"/>
      <c r="J26" s="98"/>
      <c r="K26" s="99"/>
      <c r="L26" s="100">
        <v>40.64</v>
      </c>
      <c r="M26" s="101">
        <v>40.64</v>
      </c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305"/>
      <c r="AD26" s="102"/>
      <c r="AE26" s="102"/>
      <c r="AF26" s="81">
        <f t="shared" si="1"/>
        <v>0</v>
      </c>
      <c r="AG26" s="81"/>
      <c r="AH26" s="38"/>
    </row>
    <row r="27" spans="1:34" x14ac:dyDescent="0.25">
      <c r="A27" s="91">
        <v>45188</v>
      </c>
      <c r="B27" s="464" t="s">
        <v>254</v>
      </c>
      <c r="C27" s="93" t="s">
        <v>312</v>
      </c>
      <c r="D27" s="94">
        <v>103138325</v>
      </c>
      <c r="E27" s="95">
        <v>384.44</v>
      </c>
      <c r="F27" s="103">
        <v>45197</v>
      </c>
      <c r="G27" s="96"/>
      <c r="H27" s="97"/>
      <c r="I27" s="98"/>
      <c r="J27" s="98"/>
      <c r="K27" s="99"/>
      <c r="L27" s="100">
        <v>384.44</v>
      </c>
      <c r="M27" s="101">
        <v>384.44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305"/>
      <c r="AD27" s="102"/>
      <c r="AE27" s="102"/>
      <c r="AF27" s="81">
        <f t="shared" ref="AF27:AF31" si="2">+L27-SUM(M27:AD27)</f>
        <v>0</v>
      </c>
      <c r="AG27" s="81"/>
      <c r="AH27" s="38"/>
    </row>
    <row r="28" spans="1:34" x14ac:dyDescent="0.25">
      <c r="A28" s="91">
        <v>45188</v>
      </c>
      <c r="B28" s="43" t="s">
        <v>261</v>
      </c>
      <c r="C28" s="93" t="s">
        <v>312</v>
      </c>
      <c r="D28" s="94">
        <v>327816951</v>
      </c>
      <c r="E28" s="95">
        <v>103.98</v>
      </c>
      <c r="F28" s="103">
        <v>45197</v>
      </c>
      <c r="G28" s="96"/>
      <c r="H28" s="97"/>
      <c r="I28" s="98"/>
      <c r="J28" s="98"/>
      <c r="K28" s="99"/>
      <c r="L28" s="100">
        <v>52.5</v>
      </c>
      <c r="M28" s="101"/>
      <c r="N28" s="98">
        <v>52.5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305"/>
      <c r="AD28" s="102"/>
      <c r="AE28" s="102"/>
      <c r="AF28" s="81">
        <f t="shared" si="2"/>
        <v>0</v>
      </c>
      <c r="AG28" s="81"/>
      <c r="AH28" s="38"/>
    </row>
    <row r="29" spans="1:34" x14ac:dyDescent="0.25">
      <c r="A29" s="91">
        <v>45189</v>
      </c>
      <c r="B29" s="43" t="s">
        <v>261</v>
      </c>
      <c r="C29" s="93" t="s">
        <v>312</v>
      </c>
      <c r="D29" s="94">
        <v>327816951</v>
      </c>
      <c r="E29" s="95">
        <v>103.98</v>
      </c>
      <c r="F29" s="103">
        <v>45198</v>
      </c>
      <c r="G29" s="96"/>
      <c r="H29" s="97"/>
      <c r="I29" s="98"/>
      <c r="J29" s="98"/>
      <c r="K29" s="99"/>
      <c r="L29" s="100">
        <v>51.48</v>
      </c>
      <c r="M29" s="101"/>
      <c r="N29" s="98">
        <f>103.98-52.5</f>
        <v>51.480000000000004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305"/>
      <c r="AD29" s="102"/>
      <c r="AE29" s="102"/>
      <c r="AF29" s="81">
        <f t="shared" ref="AF29" si="3">+L29-SUM(M29:AD29)</f>
        <v>0</v>
      </c>
      <c r="AG29" s="81"/>
      <c r="AH29" s="38"/>
    </row>
    <row r="30" spans="1:34" x14ac:dyDescent="0.25">
      <c r="A30" s="91">
        <v>45188</v>
      </c>
      <c r="B30" s="99" t="s">
        <v>159</v>
      </c>
      <c r="C30" s="93">
        <v>7601</v>
      </c>
      <c r="D30" s="94">
        <v>796182873</v>
      </c>
      <c r="E30" s="95">
        <v>585.84</v>
      </c>
      <c r="F30" s="103">
        <v>45197</v>
      </c>
      <c r="G30" s="96"/>
      <c r="H30" s="97"/>
      <c r="I30" s="98"/>
      <c r="J30" s="98"/>
      <c r="K30" s="99"/>
      <c r="L30" s="100">
        <v>585.84</v>
      </c>
      <c r="M30" s="101"/>
      <c r="N30" s="98"/>
      <c r="O30" s="98">
        <v>488.2</v>
      </c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305"/>
      <c r="AD30" s="102">
        <v>97.64</v>
      </c>
      <c r="AE30" s="102" t="s">
        <v>163</v>
      </c>
      <c r="AF30" s="81">
        <f t="shared" si="2"/>
        <v>0</v>
      </c>
      <c r="AG30" s="81"/>
      <c r="AH30" s="38"/>
    </row>
    <row r="31" spans="1:34" x14ac:dyDescent="0.25">
      <c r="A31" s="91">
        <v>45188</v>
      </c>
      <c r="B31" s="99" t="s">
        <v>159</v>
      </c>
      <c r="C31" s="93">
        <v>7647</v>
      </c>
      <c r="D31" s="94">
        <v>796182873</v>
      </c>
      <c r="E31" s="95">
        <v>495.12</v>
      </c>
      <c r="F31" s="103">
        <v>45197</v>
      </c>
      <c r="G31" s="96"/>
      <c r="H31" s="97"/>
      <c r="I31" s="98"/>
      <c r="J31" s="98"/>
      <c r="K31" s="99"/>
      <c r="L31" s="100">
        <v>495.12</v>
      </c>
      <c r="M31" s="101"/>
      <c r="N31" s="98"/>
      <c r="O31" s="98">
        <v>412.6</v>
      </c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305"/>
      <c r="AD31" s="102">
        <v>82.52</v>
      </c>
      <c r="AE31" s="102" t="s">
        <v>163</v>
      </c>
      <c r="AF31" s="81">
        <f t="shared" si="2"/>
        <v>0</v>
      </c>
      <c r="AG31" s="81"/>
      <c r="AH31" s="38"/>
    </row>
    <row r="32" spans="1:34" x14ac:dyDescent="0.25">
      <c r="A32" s="91">
        <v>45188</v>
      </c>
      <c r="B32" s="99" t="s">
        <v>313</v>
      </c>
      <c r="C32" s="93">
        <v>1279</v>
      </c>
      <c r="D32" s="94">
        <v>114413160</v>
      </c>
      <c r="E32" s="95">
        <v>60</v>
      </c>
      <c r="F32" s="103">
        <v>45197</v>
      </c>
      <c r="G32" s="96"/>
      <c r="H32" s="97"/>
      <c r="I32" s="98"/>
      <c r="J32" s="98"/>
      <c r="K32" s="99"/>
      <c r="L32" s="100">
        <v>60</v>
      </c>
      <c r="M32" s="105"/>
      <c r="N32" s="106"/>
      <c r="O32" s="553">
        <v>30</v>
      </c>
      <c r="P32" s="81">
        <v>30</v>
      </c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306"/>
      <c r="AD32" s="107"/>
      <c r="AE32" s="107"/>
      <c r="AF32" s="81">
        <f t="shared" si="1"/>
        <v>0</v>
      </c>
      <c r="AG32" s="81"/>
      <c r="AH32" s="38"/>
    </row>
    <row r="33" spans="1:34" x14ac:dyDescent="0.25">
      <c r="A33" s="556">
        <v>45198</v>
      </c>
      <c r="B33" s="124" t="s">
        <v>322</v>
      </c>
      <c r="C33" s="93" t="s">
        <v>323</v>
      </c>
      <c r="D33" s="125" t="s">
        <v>324</v>
      </c>
      <c r="E33" s="126">
        <v>80.8</v>
      </c>
      <c r="F33" s="103">
        <v>45198</v>
      </c>
      <c r="G33" s="96">
        <v>80.8</v>
      </c>
      <c r="H33" s="97"/>
      <c r="I33" s="98"/>
      <c r="J33" s="98">
        <v>80.8</v>
      </c>
      <c r="K33" s="99"/>
      <c r="L33" s="100"/>
      <c r="M33" s="105"/>
      <c r="N33" s="106"/>
      <c r="O33" s="553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306"/>
      <c r="AD33" s="107"/>
      <c r="AE33" s="107"/>
      <c r="AF33" s="81">
        <f t="shared" si="1"/>
        <v>0</v>
      </c>
      <c r="AG33" s="81"/>
      <c r="AH33" s="38"/>
    </row>
    <row r="34" spans="1:34" x14ac:dyDescent="0.25">
      <c r="A34" s="80">
        <v>45199</v>
      </c>
      <c r="B34" s="81" t="s">
        <v>193</v>
      </c>
      <c r="C34" s="93" t="s">
        <v>118</v>
      </c>
      <c r="D34" s="82" t="s">
        <v>321</v>
      </c>
      <c r="E34" s="83">
        <v>18</v>
      </c>
      <c r="F34" s="103">
        <v>45199</v>
      </c>
      <c r="G34" s="96"/>
      <c r="H34" s="97"/>
      <c r="I34" s="98"/>
      <c r="J34" s="98"/>
      <c r="K34" s="99"/>
      <c r="L34" s="100">
        <v>18</v>
      </c>
      <c r="M34" s="105"/>
      <c r="N34" s="106"/>
      <c r="O34" s="106"/>
      <c r="P34" s="106"/>
      <c r="Q34" s="106">
        <v>18</v>
      </c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306"/>
      <c r="AD34" s="107"/>
      <c r="AE34" s="107"/>
      <c r="AF34" s="81">
        <f t="shared" si="1"/>
        <v>0</v>
      </c>
      <c r="AH34" s="38"/>
    </row>
    <row r="35" spans="1:34" x14ac:dyDescent="0.25">
      <c r="A35" s="280"/>
      <c r="B35" s="140"/>
      <c r="C35" s="281"/>
      <c r="D35" s="282"/>
      <c r="E35" s="283"/>
      <c r="F35" s="565"/>
      <c r="G35" s="159"/>
      <c r="H35" s="160"/>
      <c r="I35" s="161"/>
      <c r="J35" s="161"/>
      <c r="K35" s="140"/>
      <c r="L35" s="162"/>
      <c r="M35" s="101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305"/>
      <c r="AD35" s="102"/>
      <c r="AE35" s="102"/>
      <c r="AF35" s="81">
        <f t="shared" si="0"/>
        <v>0</v>
      </c>
      <c r="AG35" s="81"/>
      <c r="AH35" s="38"/>
    </row>
    <row r="36" spans="1:34" x14ac:dyDescent="0.25">
      <c r="A36" s="204">
        <v>43008</v>
      </c>
      <c r="B36" s="182" t="s">
        <v>13</v>
      </c>
      <c r="C36" s="205"/>
      <c r="D36" s="184"/>
      <c r="E36" s="206"/>
      <c r="F36" s="566"/>
      <c r="G36" s="188">
        <f>SUM(G5:G35)</f>
        <v>66408.950000000012</v>
      </c>
      <c r="H36" s="196">
        <f>SUM(H5:H35)</f>
        <v>22780</v>
      </c>
      <c r="I36" s="52">
        <f>SUM(I5:I35)</f>
        <v>0</v>
      </c>
      <c r="J36" s="52">
        <f>SUM(J5:J35)</f>
        <v>4348.1000000000004</v>
      </c>
      <c r="K36" s="199">
        <f>SUM(K5:K35)</f>
        <v>1910.29</v>
      </c>
      <c r="L36" s="188">
        <f>+'Apr - Jun 2023'!L47</f>
        <v>14939.930000000002</v>
      </c>
      <c r="M36" s="53">
        <f>+'Apr - Jun 2023'!M47</f>
        <v>4252.26</v>
      </c>
      <c r="N36" s="53">
        <f>+'Apr - Jun 2023'!N47</f>
        <v>926.55</v>
      </c>
      <c r="O36" s="53">
        <f>+'Apr - Jun 2023'!O47</f>
        <v>5244.4000000000005</v>
      </c>
      <c r="P36" s="53">
        <f>+'Apr - Jun 2023'!P47</f>
        <v>0</v>
      </c>
      <c r="Q36" s="53">
        <f>+'Apr - Jun 2023'!Q47</f>
        <v>18</v>
      </c>
      <c r="R36" s="53">
        <f>+'Apr - Jun 2023'!R47</f>
        <v>305</v>
      </c>
      <c r="S36" s="53">
        <f>+'Apr - Jun 2023'!S47</f>
        <v>604.11</v>
      </c>
      <c r="T36" s="53">
        <f>+'Apr - Jun 2023'!T47</f>
        <v>461.06</v>
      </c>
      <c r="U36" s="53">
        <f>+'Apr - Jun 2023'!U47</f>
        <v>0</v>
      </c>
      <c r="V36" s="53">
        <f>+'Apr - Jun 2023'!V47</f>
        <v>1683.8600000000001</v>
      </c>
      <c r="W36" s="53">
        <f>+'Apr - Jun 2023'!W47</f>
        <v>0</v>
      </c>
      <c r="X36" s="53">
        <f>+'Apr - Jun 2023'!X47</f>
        <v>0</v>
      </c>
      <c r="Y36" s="53">
        <f>+'Apr - Jun 2023'!Y47</f>
        <v>0</v>
      </c>
      <c r="Z36" s="53">
        <f>+'Apr - Jun 2023'!Z47</f>
        <v>0</v>
      </c>
      <c r="AA36" s="53">
        <f>+'Apr - Jun 2023'!AA47</f>
        <v>92.1</v>
      </c>
      <c r="AB36" s="53">
        <f>+'Apr - Jun 2023'!AB47</f>
        <v>0</v>
      </c>
      <c r="AC36" s="53">
        <f>+'Apr - Jun 2023'!AC47</f>
        <v>0</v>
      </c>
      <c r="AD36" s="189">
        <f>+'Apr - Jun 2023'!AD47</f>
        <v>1352.5900000000001</v>
      </c>
      <c r="AE36" s="506"/>
      <c r="AF36" s="81">
        <f t="shared" si="0"/>
        <v>0</v>
      </c>
      <c r="AH36" s="52">
        <f>SUM(AH7:AH35)</f>
        <v>0</v>
      </c>
    </row>
    <row r="37" spans="1:34" ht="15.75" thickBot="1" x14ac:dyDescent="0.3">
      <c r="A37" s="207">
        <v>43008</v>
      </c>
      <c r="B37" s="208" t="s">
        <v>23</v>
      </c>
      <c r="C37" s="209"/>
      <c r="D37" s="210"/>
      <c r="E37" s="211"/>
      <c r="F37" s="567"/>
      <c r="G37" s="212">
        <f t="shared" ref="G37:AD37" si="4">SUM(G7:G35)</f>
        <v>161.6</v>
      </c>
      <c r="H37" s="190">
        <f t="shared" si="4"/>
        <v>0</v>
      </c>
      <c r="I37" s="191">
        <f t="shared" si="4"/>
        <v>0</v>
      </c>
      <c r="J37" s="191">
        <f t="shared" si="4"/>
        <v>161.6</v>
      </c>
      <c r="K37" s="200">
        <f t="shared" si="4"/>
        <v>0</v>
      </c>
      <c r="L37" s="201">
        <f t="shared" si="4"/>
        <v>12063.300000000001</v>
      </c>
      <c r="M37" s="202">
        <f t="shared" si="4"/>
        <v>4252.26</v>
      </c>
      <c r="N37" s="191">
        <f t="shared" si="4"/>
        <v>208.98000000000002</v>
      </c>
      <c r="O37" s="191">
        <f>SUM(O7:O35)</f>
        <v>3322.95</v>
      </c>
      <c r="P37" s="191">
        <f t="shared" si="4"/>
        <v>150</v>
      </c>
      <c r="Q37" s="191">
        <f t="shared" si="4"/>
        <v>18</v>
      </c>
      <c r="R37" s="191">
        <f t="shared" si="4"/>
        <v>0</v>
      </c>
      <c r="S37" s="191">
        <f t="shared" si="4"/>
        <v>0</v>
      </c>
      <c r="T37" s="191">
        <f t="shared" si="4"/>
        <v>0</v>
      </c>
      <c r="U37" s="191">
        <f t="shared" si="4"/>
        <v>265</v>
      </c>
      <c r="V37" s="191">
        <f t="shared" si="4"/>
        <v>0</v>
      </c>
      <c r="W37" s="191">
        <f t="shared" si="4"/>
        <v>3000</v>
      </c>
      <c r="X37" s="191">
        <f t="shared" si="4"/>
        <v>0</v>
      </c>
      <c r="Y37" s="191">
        <f t="shared" si="4"/>
        <v>0</v>
      </c>
      <c r="Z37" s="191">
        <f t="shared" si="4"/>
        <v>0</v>
      </c>
      <c r="AA37" s="191">
        <f t="shared" si="4"/>
        <v>92.1</v>
      </c>
      <c r="AB37" s="191">
        <f t="shared" si="4"/>
        <v>0</v>
      </c>
      <c r="AC37" s="191">
        <f t="shared" si="4"/>
        <v>0</v>
      </c>
      <c r="AD37" s="203">
        <f t="shared" si="4"/>
        <v>754.00999999999988</v>
      </c>
      <c r="AE37" s="507"/>
      <c r="AF37" s="81">
        <f t="shared" si="0"/>
        <v>0</v>
      </c>
      <c r="AH37" s="194">
        <f>SUM(AH7:AH35)</f>
        <v>0</v>
      </c>
    </row>
    <row r="38" spans="1:34" ht="15.75" thickBot="1" x14ac:dyDescent="0.3">
      <c r="A38" s="111">
        <v>43373</v>
      </c>
      <c r="B38" s="62" t="s">
        <v>15</v>
      </c>
      <c r="C38" s="112"/>
      <c r="D38" s="64"/>
      <c r="E38" s="113"/>
      <c r="F38" s="568" t="s">
        <v>16</v>
      </c>
      <c r="G38" s="67">
        <f>G36-G37</f>
        <v>66247.350000000006</v>
      </c>
      <c r="H38" s="68">
        <f t="shared" ref="H38:K38" si="5">H36</f>
        <v>22780</v>
      </c>
      <c r="I38" s="69">
        <f t="shared" si="5"/>
        <v>0</v>
      </c>
      <c r="J38" s="69">
        <f t="shared" si="5"/>
        <v>4348.1000000000004</v>
      </c>
      <c r="K38" s="62">
        <f t="shared" si="5"/>
        <v>1910.29</v>
      </c>
      <c r="L38" s="67">
        <f>+L36+L37</f>
        <v>27003.230000000003</v>
      </c>
      <c r="M38" s="67">
        <f>+M36+M37</f>
        <v>8504.52</v>
      </c>
      <c r="N38" s="69">
        <f>N36+N37</f>
        <v>1135.53</v>
      </c>
      <c r="O38" s="69">
        <f>O36+O37</f>
        <v>8567.35</v>
      </c>
      <c r="P38" s="69">
        <f t="shared" ref="P38:AD38" si="6">P36+P37</f>
        <v>150</v>
      </c>
      <c r="Q38" s="69">
        <f t="shared" si="6"/>
        <v>36</v>
      </c>
      <c r="R38" s="69">
        <f t="shared" si="6"/>
        <v>305</v>
      </c>
      <c r="S38" s="69">
        <f t="shared" si="6"/>
        <v>604.11</v>
      </c>
      <c r="T38" s="69">
        <f t="shared" si="6"/>
        <v>461.06</v>
      </c>
      <c r="U38" s="69">
        <f t="shared" si="6"/>
        <v>265</v>
      </c>
      <c r="V38" s="69">
        <f t="shared" si="6"/>
        <v>1683.8600000000001</v>
      </c>
      <c r="W38" s="69">
        <f t="shared" si="6"/>
        <v>3000</v>
      </c>
      <c r="X38" s="69">
        <f t="shared" si="6"/>
        <v>0</v>
      </c>
      <c r="Y38" s="69">
        <f t="shared" si="6"/>
        <v>0</v>
      </c>
      <c r="Z38" s="69">
        <f t="shared" si="6"/>
        <v>0</v>
      </c>
      <c r="AA38" s="69">
        <f t="shared" si="6"/>
        <v>184.2</v>
      </c>
      <c r="AB38" s="69">
        <f t="shared" si="6"/>
        <v>0</v>
      </c>
      <c r="AC38" s="69">
        <f t="shared" si="6"/>
        <v>0</v>
      </c>
      <c r="AD38" s="71">
        <f t="shared" si="6"/>
        <v>2106.6</v>
      </c>
      <c r="AE38" s="508"/>
      <c r="AF38" s="81">
        <f t="shared" si="0"/>
        <v>0</v>
      </c>
      <c r="AH38" s="69">
        <f>+AH37+AH5</f>
        <v>0</v>
      </c>
    </row>
    <row r="39" spans="1:34" ht="15.75" thickTop="1" x14ac:dyDescent="0.25">
      <c r="A39" s="114"/>
      <c r="B39" s="115"/>
      <c r="C39" s="116"/>
      <c r="D39" s="116"/>
      <c r="E39" s="117"/>
      <c r="F39" s="569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H39" s="526"/>
    </row>
    <row r="40" spans="1:34" s="119" customFormat="1" x14ac:dyDescent="0.25">
      <c r="A40" s="86"/>
      <c r="C40" s="120"/>
      <c r="D40" s="120"/>
      <c r="E40" s="121"/>
      <c r="F40" s="570"/>
      <c r="G40" s="115" t="s">
        <v>17</v>
      </c>
      <c r="H40" s="400">
        <f>SUM(H38:K38)</f>
        <v>29038.39</v>
      </c>
      <c r="I40" s="123"/>
      <c r="J40" s="123"/>
      <c r="K40" s="123"/>
      <c r="L40" s="115" t="s">
        <v>234</v>
      </c>
      <c r="M40" s="503">
        <f>SUM(N38:AD38)</f>
        <v>18498.71</v>
      </c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H40" s="77"/>
    </row>
    <row r="41" spans="1:34" x14ac:dyDescent="0.25">
      <c r="A41" s="114"/>
      <c r="B41" s="124"/>
      <c r="C41" s="125"/>
      <c r="D41" s="125"/>
      <c r="E41" s="126"/>
      <c r="F41" s="569"/>
      <c r="G41" s="115"/>
      <c r="L41" s="115"/>
      <c r="P41" s="278"/>
      <c r="Q41" s="278"/>
      <c r="AH41" s="77"/>
    </row>
    <row r="42" spans="1:34" x14ac:dyDescent="0.25">
      <c r="A42" s="114"/>
      <c r="B42" s="115" t="s">
        <v>231</v>
      </c>
      <c r="C42" s="125"/>
      <c r="D42" s="125"/>
      <c r="E42" s="126"/>
      <c r="F42" s="569"/>
      <c r="G42" s="400">
        <f>'Apr - Jun 2023'!G51</f>
        <v>37370.559999999998</v>
      </c>
      <c r="I42" s="127" t="s">
        <v>325</v>
      </c>
      <c r="J42" s="128"/>
      <c r="K42" s="127"/>
      <c r="L42" s="406">
        <v>39405.72</v>
      </c>
      <c r="AH42" s="77"/>
    </row>
    <row r="43" spans="1:34" x14ac:dyDescent="0.25">
      <c r="A43" s="114"/>
      <c r="B43" s="124" t="s">
        <v>235</v>
      </c>
      <c r="C43" s="125"/>
      <c r="D43" s="125"/>
      <c r="E43" s="126"/>
      <c r="F43" s="569"/>
      <c r="G43" s="402">
        <f>H40</f>
        <v>29038.39</v>
      </c>
      <c r="I43" s="130" t="s">
        <v>24</v>
      </c>
      <c r="J43" s="84"/>
      <c r="L43" s="407"/>
      <c r="AH43" s="77"/>
    </row>
    <row r="44" spans="1:34" x14ac:dyDescent="0.25">
      <c r="B44" s="124"/>
      <c r="C44" s="125"/>
      <c r="D44" s="125"/>
      <c r="E44" s="126"/>
      <c r="G44" s="403">
        <f>SUM(G42:G43)</f>
        <v>66408.95</v>
      </c>
      <c r="I44" s="82"/>
      <c r="J44" s="84"/>
      <c r="L44" s="403">
        <f>SUM(L42:L43)</f>
        <v>39405.72</v>
      </c>
      <c r="AH44" s="77"/>
    </row>
    <row r="45" spans="1:34" x14ac:dyDescent="0.25">
      <c r="B45" s="124" t="s">
        <v>236</v>
      </c>
      <c r="C45" s="125"/>
      <c r="D45" s="125"/>
      <c r="E45" s="126"/>
      <c r="G45" s="404">
        <f>+M40</f>
        <v>18498.71</v>
      </c>
      <c r="I45" s="81" t="s">
        <v>21</v>
      </c>
      <c r="L45" s="505"/>
      <c r="AH45" s="77"/>
    </row>
    <row r="46" spans="1:34" ht="15.75" thickBot="1" x14ac:dyDescent="0.3">
      <c r="B46" s="124"/>
      <c r="C46" s="125"/>
      <c r="D46" s="125"/>
      <c r="E46" s="126"/>
      <c r="G46" s="404">
        <f>+M38</f>
        <v>8504.52</v>
      </c>
      <c r="L46" s="405">
        <f>L44-L45</f>
        <v>39405.72</v>
      </c>
      <c r="M46" s="132" t="s">
        <v>131</v>
      </c>
      <c r="AH46" s="23"/>
    </row>
    <row r="47" spans="1:34" ht="16.5" thickTop="1" thickBot="1" x14ac:dyDescent="0.3">
      <c r="B47" s="115" t="s">
        <v>237</v>
      </c>
      <c r="C47" s="125"/>
      <c r="D47" s="125"/>
      <c r="E47" s="126"/>
      <c r="G47" s="405">
        <f>G44-G45-G46</f>
        <v>39405.72</v>
      </c>
      <c r="L47" s="404"/>
      <c r="AH47" s="23"/>
    </row>
    <row r="48" spans="1:34" ht="15.75" thickTop="1" x14ac:dyDescent="0.25">
      <c r="B48" s="124"/>
      <c r="C48" s="125"/>
      <c r="D48" s="125"/>
      <c r="E48" s="126"/>
      <c r="G48" s="404"/>
      <c r="J48" s="81" t="s">
        <v>25</v>
      </c>
      <c r="L48" s="403">
        <f>L46-G47</f>
        <v>0</v>
      </c>
      <c r="M48" s="81" t="s">
        <v>22</v>
      </c>
      <c r="AH48" s="23"/>
    </row>
    <row r="53" spans="2:7" x14ac:dyDescent="0.25">
      <c r="B53" s="2"/>
      <c r="C53" s="391"/>
      <c r="D53" s="3"/>
      <c r="E53" s="4"/>
      <c r="F53" s="571"/>
      <c r="G53" s="2"/>
    </row>
    <row r="54" spans="2:7" x14ac:dyDescent="0.25">
      <c r="B54" s="386"/>
      <c r="C54" s="392"/>
      <c r="D54" s="387"/>
      <c r="E54" s="389"/>
      <c r="F54" s="571"/>
      <c r="G54" s="2"/>
    </row>
    <row r="55" spans="2:7" x14ac:dyDescent="0.25">
      <c r="B55" s="5"/>
      <c r="C55" s="392"/>
      <c r="D55" s="387"/>
      <c r="E55" s="389"/>
      <c r="F55" s="571"/>
      <c r="G55" s="2"/>
    </row>
  </sheetData>
  <mergeCells count="1">
    <mergeCell ref="B1:C1"/>
  </mergeCells>
  <phoneticPr fontId="39" type="noConversion"/>
  <pageMargins left="0.70833333333333304" right="0.70833333333333304" top="0.74791666666666701" bottom="0.74791666666666701" header="0.51180555555555496" footer="0.51180555555555496"/>
  <pageSetup paperSize="9" scale="34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V71"/>
  <sheetViews>
    <sheetView zoomScale="80" zoomScaleNormal="75" workbookViewId="0">
      <pane ySplit="4" topLeftCell="A14" activePane="bottomLeft" state="frozen"/>
      <selection activeCell="B1" sqref="B1"/>
      <selection pane="bottomLeft" activeCell="N37" sqref="N37"/>
    </sheetView>
  </sheetViews>
  <sheetFormatPr defaultRowHeight="15" x14ac:dyDescent="0.25"/>
  <cols>
    <col min="1" max="1" width="8.7109375" style="80" customWidth="1"/>
    <col min="2" max="2" width="41.5703125" style="81" bestFit="1" customWidth="1"/>
    <col min="3" max="3" width="17.7109375" style="82" bestFit="1" customWidth="1"/>
    <col min="4" max="4" width="18.42578125" style="84" customWidth="1"/>
    <col min="5" max="5" width="9.140625" style="287" customWidth="1"/>
    <col min="6" max="6" width="8.7109375" style="85" customWidth="1"/>
    <col min="7" max="7" width="13.85546875" style="81" customWidth="1"/>
    <col min="8" max="8" width="12.7109375" style="81" customWidth="1"/>
    <col min="9" max="9" width="9.5703125" style="81" customWidth="1"/>
    <col min="10" max="10" width="11.42578125" style="81" customWidth="1"/>
    <col min="11" max="11" width="9.28515625" style="81" bestFit="1" customWidth="1"/>
    <col min="12" max="12" width="15.42578125" style="81" customWidth="1"/>
    <col min="13" max="13" width="12.28515625" style="81" customWidth="1"/>
    <col min="14" max="14" width="9.28515625" style="81" bestFit="1" customWidth="1"/>
    <col min="15" max="15" width="10.140625" style="81" customWidth="1"/>
    <col min="16" max="16" width="10.5703125" style="81" bestFit="1" customWidth="1"/>
    <col min="17" max="17" width="6.5703125" style="81" bestFit="1" customWidth="1"/>
    <col min="18" max="18" width="8" style="81" bestFit="1" customWidth="1"/>
    <col min="19" max="19" width="13.7109375" style="81" bestFit="1" customWidth="1"/>
    <col min="20" max="20" width="19.140625" style="81" bestFit="1" customWidth="1"/>
    <col min="21" max="21" width="7.5703125" style="81" bestFit="1" customWidth="1"/>
    <col min="22" max="22" width="9.5703125" style="81" bestFit="1" customWidth="1"/>
    <col min="23" max="23" width="8.7109375" style="81" bestFit="1" customWidth="1"/>
    <col min="24" max="24" width="12.42578125" style="81" bestFit="1" customWidth="1"/>
    <col min="25" max="25" width="11.28515625" style="81" bestFit="1" customWidth="1"/>
    <col min="26" max="26" width="10.5703125" style="81" bestFit="1" customWidth="1"/>
    <col min="27" max="27" width="11.5703125" style="81" bestFit="1" customWidth="1"/>
    <col min="28" max="28" width="10.5703125" style="81" bestFit="1" customWidth="1"/>
    <col min="29" max="29" width="9.7109375" style="81" bestFit="1" customWidth="1"/>
    <col min="30" max="30" width="8.7109375" style="81" bestFit="1" customWidth="1"/>
    <col min="31" max="31" width="15.140625" style="85" bestFit="1" customWidth="1"/>
    <col min="32" max="32" width="5.28515625" style="85" bestFit="1" customWidth="1"/>
    <col min="33" max="33" width="9.140625" style="85" customWidth="1"/>
    <col min="34" max="34" width="9.7109375" style="85" bestFit="1" customWidth="1"/>
    <col min="35" max="1029" width="9.140625" style="85" customWidth="1"/>
  </cols>
  <sheetData>
    <row r="1" spans="1:34" x14ac:dyDescent="0.25">
      <c r="B1" s="86" t="s">
        <v>285</v>
      </c>
    </row>
    <row r="2" spans="1:34" x14ac:dyDescent="0.25">
      <c r="B2" s="86"/>
    </row>
    <row r="3" spans="1:34" ht="15.75" thickBot="1" x14ac:dyDescent="0.3">
      <c r="B3" s="86"/>
      <c r="G3" s="87" t="s">
        <v>0</v>
      </c>
      <c r="H3" s="88"/>
      <c r="I3" s="88"/>
      <c r="J3" s="88"/>
      <c r="K3" s="88"/>
      <c r="L3" s="89" t="s">
        <v>1</v>
      </c>
      <c r="M3" s="257"/>
      <c r="N3" s="258" t="s">
        <v>85</v>
      </c>
      <c r="O3" s="258"/>
      <c r="P3" s="259"/>
      <c r="Q3" s="258"/>
      <c r="R3" s="260"/>
      <c r="S3" s="261"/>
      <c r="T3" s="261"/>
      <c r="U3" s="261"/>
      <c r="V3" s="261"/>
      <c r="W3" s="261" t="s">
        <v>86</v>
      </c>
      <c r="X3" s="261"/>
      <c r="Y3" s="262"/>
      <c r="Z3" s="263"/>
      <c r="AA3" s="264" t="s">
        <v>87</v>
      </c>
      <c r="AB3" s="264"/>
      <c r="AC3" s="265"/>
      <c r="AD3" s="90"/>
      <c r="AE3" s="90"/>
    </row>
    <row r="4" spans="1:34" ht="52.5" customHeight="1" thickTop="1" thickBot="1" x14ac:dyDescent="0.3">
      <c r="A4" s="10" t="s">
        <v>2</v>
      </c>
      <c r="B4" s="11" t="s">
        <v>104</v>
      </c>
      <c r="C4" s="12" t="s">
        <v>105</v>
      </c>
      <c r="D4" s="13" t="s">
        <v>106</v>
      </c>
      <c r="E4" s="286" t="s">
        <v>4</v>
      </c>
      <c r="F4" s="15" t="s">
        <v>107</v>
      </c>
      <c r="G4" s="16" t="s">
        <v>5</v>
      </c>
      <c r="H4" s="17" t="s">
        <v>6</v>
      </c>
      <c r="I4" s="18" t="s">
        <v>7</v>
      </c>
      <c r="J4" s="18" t="s">
        <v>8</v>
      </c>
      <c r="K4" s="19" t="s">
        <v>9</v>
      </c>
      <c r="L4" s="20" t="s">
        <v>5</v>
      </c>
      <c r="M4" s="255" t="s">
        <v>88</v>
      </c>
      <c r="N4" s="256" t="s">
        <v>89</v>
      </c>
      <c r="O4" s="256" t="s">
        <v>90</v>
      </c>
      <c r="P4" s="266" t="s">
        <v>218</v>
      </c>
      <c r="Q4" s="266" t="s">
        <v>219</v>
      </c>
      <c r="R4" s="460" t="s">
        <v>94</v>
      </c>
      <c r="S4" s="256" t="s">
        <v>92</v>
      </c>
      <c r="T4" s="256" t="s">
        <v>225</v>
      </c>
      <c r="U4" s="256" t="s">
        <v>220</v>
      </c>
      <c r="V4" s="256" t="s">
        <v>221</v>
      </c>
      <c r="W4" s="256" t="s">
        <v>10</v>
      </c>
      <c r="X4" s="266" t="s">
        <v>222</v>
      </c>
      <c r="Y4" s="256" t="s">
        <v>223</v>
      </c>
      <c r="Z4" s="267" t="s">
        <v>97</v>
      </c>
      <c r="AA4" s="256" t="s">
        <v>224</v>
      </c>
      <c r="AB4" s="256" t="s">
        <v>98</v>
      </c>
      <c r="AC4" s="296" t="s">
        <v>108</v>
      </c>
      <c r="AD4" s="21" t="s">
        <v>9</v>
      </c>
      <c r="AE4" s="21" t="s">
        <v>156</v>
      </c>
      <c r="AH4" s="525" t="s">
        <v>108</v>
      </c>
    </row>
    <row r="5" spans="1:34" x14ac:dyDescent="0.25">
      <c r="A5" s="241">
        <v>44470</v>
      </c>
      <c r="B5" s="242" t="s">
        <v>12</v>
      </c>
      <c r="C5" s="243"/>
      <c r="D5" s="246"/>
      <c r="E5" s="288"/>
      <c r="F5" s="252"/>
      <c r="G5" s="247">
        <f>'July - Sept 2023'!$G$38</f>
        <v>66247.350000000006</v>
      </c>
      <c r="H5" s="248">
        <f>'July - Sept 2023'!H38</f>
        <v>22780</v>
      </c>
      <c r="I5" s="249">
        <f>'July - Sept 2023'!I38</f>
        <v>0</v>
      </c>
      <c r="J5" s="249">
        <f>'July - Sept 2023'!J38</f>
        <v>4348.1000000000004</v>
      </c>
      <c r="K5" s="242">
        <f>'July - Sept 2023'!K38</f>
        <v>1910.29</v>
      </c>
      <c r="L5" s="250">
        <f>'July - Sept 2023'!L38</f>
        <v>27003.230000000003</v>
      </c>
      <c r="M5" s="272">
        <f>'July - Sept 2023'!M38</f>
        <v>8504.52</v>
      </c>
      <c r="N5" s="270">
        <f>'July - Sept 2023'!N38</f>
        <v>1135.53</v>
      </c>
      <c r="O5" s="270">
        <f>'July - Sept 2023'!O38</f>
        <v>8567.35</v>
      </c>
      <c r="P5" s="270">
        <f>'July - Sept 2023'!P38</f>
        <v>150</v>
      </c>
      <c r="Q5" s="270">
        <f>+'July - Sept 2023'!Q38</f>
        <v>36</v>
      </c>
      <c r="R5" s="270">
        <f>'July - Sept 2023'!R38</f>
        <v>305</v>
      </c>
      <c r="S5" s="270">
        <f>'July - Sept 2023'!S38</f>
        <v>604.11</v>
      </c>
      <c r="T5" s="270">
        <f>'July - Sept 2023'!T38</f>
        <v>461.06</v>
      </c>
      <c r="U5" s="270">
        <f>'July - Sept 2023'!U38</f>
        <v>265</v>
      </c>
      <c r="V5" s="270">
        <f>'July - Sept 2023'!V38</f>
        <v>1683.8600000000001</v>
      </c>
      <c r="W5" s="270">
        <f>'July - Sept 2023'!W38</f>
        <v>3000</v>
      </c>
      <c r="X5" s="270">
        <f>'July - Sept 2023'!X38</f>
        <v>0</v>
      </c>
      <c r="Y5" s="270">
        <f>'July - Sept 2023'!Y38</f>
        <v>0</v>
      </c>
      <c r="Z5" s="270">
        <f>'July - Sept 2023'!Z38</f>
        <v>0</v>
      </c>
      <c r="AA5" s="270">
        <f>'July - Sept 2023'!AA38</f>
        <v>184.2</v>
      </c>
      <c r="AB5" s="270">
        <f>'July - Sept 2023'!AB38</f>
        <v>0</v>
      </c>
      <c r="AC5" s="270">
        <f>'July - Sept 2023'!AC38</f>
        <v>0</v>
      </c>
      <c r="AD5" s="270">
        <f>'July - Sept 2023'!AD38</f>
        <v>2106.6</v>
      </c>
      <c r="AE5" s="271"/>
      <c r="AF5" s="81"/>
      <c r="AH5" s="270">
        <f>+'July - Sept 2023'!AH38</f>
        <v>0</v>
      </c>
    </row>
    <row r="6" spans="1:34" x14ac:dyDescent="0.25">
      <c r="A6" s="284">
        <v>45201</v>
      </c>
      <c r="B6" s="214" t="s">
        <v>327</v>
      </c>
      <c r="C6" s="93" t="s">
        <v>366</v>
      </c>
      <c r="D6" s="509" t="s">
        <v>299</v>
      </c>
      <c r="E6" s="95"/>
      <c r="F6" s="103"/>
      <c r="G6" s="96">
        <v>22780</v>
      </c>
      <c r="H6" s="97">
        <v>22780</v>
      </c>
      <c r="I6" s="98"/>
      <c r="J6" s="98"/>
      <c r="K6" s="99"/>
      <c r="L6" s="100"/>
      <c r="M6" s="105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306"/>
      <c r="AD6" s="107"/>
      <c r="AE6" s="107"/>
      <c r="AF6" s="81">
        <f>+L6-SUM(M6:AD6)</f>
        <v>0</v>
      </c>
      <c r="AH6" s="36"/>
    </row>
    <row r="7" spans="1:34" x14ac:dyDescent="0.25">
      <c r="A7" s="91">
        <v>45216</v>
      </c>
      <c r="B7" s="43" t="s">
        <v>157</v>
      </c>
      <c r="C7" s="93" t="s">
        <v>330</v>
      </c>
      <c r="D7" s="510" t="s">
        <v>370</v>
      </c>
      <c r="E7" s="95">
        <v>992.34</v>
      </c>
      <c r="F7" s="103">
        <v>45218</v>
      </c>
      <c r="G7" s="96"/>
      <c r="H7" s="97"/>
      <c r="I7" s="98"/>
      <c r="J7" s="98"/>
      <c r="K7" s="99"/>
      <c r="L7" s="100">
        <v>992.34</v>
      </c>
      <c r="M7" s="101">
        <v>992.34</v>
      </c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305"/>
      <c r="AD7" s="102"/>
      <c r="AE7" s="102"/>
      <c r="AF7" s="81">
        <f t="shared" ref="AF7:AF47" si="0">+L7-SUM(M7:AD7)</f>
        <v>0</v>
      </c>
      <c r="AH7" s="36"/>
    </row>
    <row r="8" spans="1:34" x14ac:dyDescent="0.25">
      <c r="A8" s="91">
        <v>45216</v>
      </c>
      <c r="B8" s="43" t="s">
        <v>161</v>
      </c>
      <c r="C8" s="93" t="s">
        <v>330</v>
      </c>
      <c r="D8" s="408">
        <v>754351870</v>
      </c>
      <c r="E8" s="289">
        <v>40.64</v>
      </c>
      <c r="F8" s="103">
        <v>45231</v>
      </c>
      <c r="G8" s="96"/>
      <c r="H8" s="97"/>
      <c r="I8" s="98"/>
      <c r="J8" s="98"/>
      <c r="K8" s="99"/>
      <c r="L8" s="100">
        <v>40.64</v>
      </c>
      <c r="M8" s="101">
        <v>40.64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305"/>
      <c r="AD8" s="154"/>
      <c r="AE8" s="102"/>
      <c r="AF8" s="81">
        <f>+L8-SUM(M8:AE8)</f>
        <v>0</v>
      </c>
      <c r="AH8" s="36"/>
    </row>
    <row r="9" spans="1:34" x14ac:dyDescent="0.25">
      <c r="A9" s="91">
        <v>45216</v>
      </c>
      <c r="B9" s="464" t="s">
        <v>254</v>
      </c>
      <c r="C9" s="93" t="s">
        <v>330</v>
      </c>
      <c r="D9" s="408">
        <v>221633766</v>
      </c>
      <c r="E9" s="289">
        <v>384.44</v>
      </c>
      <c r="F9" s="103">
        <v>45218</v>
      </c>
      <c r="G9" s="150"/>
      <c r="H9" s="151"/>
      <c r="I9" s="152"/>
      <c r="J9" s="152"/>
      <c r="K9" s="92"/>
      <c r="L9" s="528">
        <v>384.44</v>
      </c>
      <c r="M9" s="153">
        <v>384.44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307"/>
      <c r="AD9" s="154"/>
      <c r="AE9" s="102"/>
      <c r="AF9" s="81">
        <f t="shared" ref="AF9:AF11" si="1">+L9-SUM(M9:AE9)</f>
        <v>0</v>
      </c>
      <c r="AH9" s="36"/>
    </row>
    <row r="10" spans="1:34" x14ac:dyDescent="0.25">
      <c r="A10" s="91">
        <v>45216</v>
      </c>
      <c r="B10" s="43" t="s">
        <v>261</v>
      </c>
      <c r="C10" s="93" t="s">
        <v>330</v>
      </c>
      <c r="D10" s="408">
        <v>483344158</v>
      </c>
      <c r="E10" s="289">
        <v>91.72</v>
      </c>
      <c r="F10" s="103">
        <v>45218</v>
      </c>
      <c r="G10" s="150"/>
      <c r="H10" s="151"/>
      <c r="I10" s="152"/>
      <c r="J10" s="152"/>
      <c r="K10" s="92"/>
      <c r="L10" s="528">
        <v>91.72</v>
      </c>
      <c r="M10" s="153"/>
      <c r="N10" s="152">
        <v>52.5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>
        <f>32.68+6.54</f>
        <v>39.22</v>
      </c>
      <c r="Z10" s="152"/>
      <c r="AA10" s="152"/>
      <c r="AB10" s="152"/>
      <c r="AC10" s="307"/>
      <c r="AD10" s="154"/>
      <c r="AE10" s="102"/>
      <c r="AF10" s="81">
        <f t="shared" si="1"/>
        <v>0</v>
      </c>
      <c r="AH10" s="36"/>
    </row>
    <row r="11" spans="1:34" x14ac:dyDescent="0.25">
      <c r="A11" s="91">
        <v>45216</v>
      </c>
      <c r="B11" s="99" t="s">
        <v>159</v>
      </c>
      <c r="C11" s="149">
        <v>7674</v>
      </c>
      <c r="D11" s="408">
        <v>144631382</v>
      </c>
      <c r="E11" s="289">
        <v>1143.3599999999999</v>
      </c>
      <c r="F11" s="103">
        <v>45218</v>
      </c>
      <c r="G11" s="150"/>
      <c r="H11" s="151"/>
      <c r="I11" s="152"/>
      <c r="J11" s="152"/>
      <c r="K11" s="92"/>
      <c r="L11" s="528">
        <v>585.84</v>
      </c>
      <c r="M11" s="153"/>
      <c r="N11" s="152"/>
      <c r="O11" s="152">
        <v>488.2</v>
      </c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307"/>
      <c r="AD11" s="154">
        <v>97.64</v>
      </c>
      <c r="AE11" s="102" t="s">
        <v>163</v>
      </c>
      <c r="AF11" s="81">
        <f t="shared" si="1"/>
        <v>0</v>
      </c>
      <c r="AH11" s="36"/>
    </row>
    <row r="12" spans="1:34" x14ac:dyDescent="0.25">
      <c r="A12" s="91">
        <v>45216</v>
      </c>
      <c r="B12" s="99" t="s">
        <v>159</v>
      </c>
      <c r="C12" s="93">
        <v>7677</v>
      </c>
      <c r="D12" s="408">
        <v>144631382</v>
      </c>
      <c r="E12" s="289">
        <v>1143.3599999999999</v>
      </c>
      <c r="F12" s="103">
        <v>45218</v>
      </c>
      <c r="G12" s="150"/>
      <c r="H12" s="151"/>
      <c r="I12" s="152"/>
      <c r="J12" s="152"/>
      <c r="K12" s="92"/>
      <c r="L12" s="528">
        <v>62.4</v>
      </c>
      <c r="M12" s="153"/>
      <c r="N12" s="152"/>
      <c r="O12" s="152"/>
      <c r="P12" s="152">
        <v>52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307"/>
      <c r="AD12" s="154">
        <v>10.4</v>
      </c>
      <c r="AE12" s="102" t="s">
        <v>163</v>
      </c>
      <c r="AF12" s="81">
        <f t="shared" ref="AF12:AF18" si="2">+L12-SUM(M12:AD12)</f>
        <v>0</v>
      </c>
      <c r="AH12" s="156"/>
    </row>
    <row r="13" spans="1:34" x14ac:dyDescent="0.25">
      <c r="A13" s="91">
        <v>45216</v>
      </c>
      <c r="B13" s="99" t="s">
        <v>159</v>
      </c>
      <c r="C13" s="93">
        <v>7723</v>
      </c>
      <c r="D13" s="408">
        <v>144631382</v>
      </c>
      <c r="E13" s="289">
        <v>1143.3599999999999</v>
      </c>
      <c r="F13" s="103">
        <v>45218</v>
      </c>
      <c r="G13" s="150"/>
      <c r="H13" s="151"/>
      <c r="I13" s="152"/>
      <c r="J13" s="152"/>
      <c r="K13" s="92"/>
      <c r="L13" s="528">
        <v>495.12</v>
      </c>
      <c r="M13" s="153"/>
      <c r="N13" s="152"/>
      <c r="O13" s="152">
        <v>412.6</v>
      </c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307"/>
      <c r="AD13" s="154">
        <v>82.52</v>
      </c>
      <c r="AE13" s="102" t="s">
        <v>163</v>
      </c>
      <c r="AF13" s="81">
        <f t="shared" si="2"/>
        <v>0</v>
      </c>
      <c r="AH13" s="36"/>
    </row>
    <row r="14" spans="1:34" x14ac:dyDescent="0.25">
      <c r="A14" s="91">
        <v>45216</v>
      </c>
      <c r="B14" s="99" t="s">
        <v>228</v>
      </c>
      <c r="C14" s="149" t="s">
        <v>362</v>
      </c>
      <c r="D14" s="408">
        <v>317631854</v>
      </c>
      <c r="E14" s="289">
        <v>54</v>
      </c>
      <c r="F14" s="103">
        <v>45218</v>
      </c>
      <c r="G14" s="150"/>
      <c r="H14" s="151"/>
      <c r="I14" s="152"/>
      <c r="J14" s="152"/>
      <c r="K14" s="92"/>
      <c r="L14" s="528">
        <v>54</v>
      </c>
      <c r="M14" s="153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>
        <v>45</v>
      </c>
      <c r="Z14" s="152"/>
      <c r="AA14" s="152"/>
      <c r="AB14" s="152"/>
      <c r="AC14" s="307"/>
      <c r="AD14" s="154">
        <v>9</v>
      </c>
      <c r="AE14" s="102" t="s">
        <v>354</v>
      </c>
      <c r="AF14" s="81">
        <f t="shared" si="2"/>
        <v>0</v>
      </c>
      <c r="AH14" s="36"/>
    </row>
    <row r="15" spans="1:34" x14ac:dyDescent="0.25">
      <c r="A15" s="91">
        <v>45216</v>
      </c>
      <c r="B15" s="99" t="s">
        <v>328</v>
      </c>
      <c r="C15" s="149" t="s">
        <v>363</v>
      </c>
      <c r="D15" s="408">
        <v>5462474</v>
      </c>
      <c r="E15" s="289">
        <v>378</v>
      </c>
      <c r="F15" s="103">
        <v>45218</v>
      </c>
      <c r="G15" s="150"/>
      <c r="H15" s="151"/>
      <c r="I15" s="152"/>
      <c r="J15" s="152"/>
      <c r="K15" s="92"/>
      <c r="L15" s="528">
        <v>378</v>
      </c>
      <c r="M15" s="153"/>
      <c r="N15" s="152"/>
      <c r="O15" s="152"/>
      <c r="P15" s="152"/>
      <c r="Q15" s="152"/>
      <c r="R15" s="152">
        <v>315</v>
      </c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307"/>
      <c r="AD15" s="154">
        <v>63</v>
      </c>
      <c r="AE15" s="102" t="s">
        <v>355</v>
      </c>
      <c r="AF15" s="81">
        <f t="shared" si="2"/>
        <v>0</v>
      </c>
      <c r="AH15" s="38"/>
    </row>
    <row r="16" spans="1:34" x14ac:dyDescent="0.25">
      <c r="A16" s="231">
        <v>45216</v>
      </c>
      <c r="B16" s="285" t="s">
        <v>329</v>
      </c>
      <c r="C16" s="93" t="s">
        <v>364</v>
      </c>
      <c r="D16" s="408">
        <v>300655</v>
      </c>
      <c r="E16" s="289">
        <v>60</v>
      </c>
      <c r="F16" s="103">
        <v>45280</v>
      </c>
      <c r="G16" s="150"/>
      <c r="H16" s="151"/>
      <c r="I16" s="152"/>
      <c r="J16" s="152"/>
      <c r="K16" s="92"/>
      <c r="L16" s="528">
        <v>60</v>
      </c>
      <c r="M16" s="153"/>
      <c r="N16" s="152"/>
      <c r="O16" s="152"/>
      <c r="P16" s="152"/>
      <c r="Q16" s="152"/>
      <c r="R16" s="152"/>
      <c r="S16" s="152"/>
      <c r="T16" s="152"/>
      <c r="U16" s="152"/>
      <c r="V16" s="152">
        <v>60</v>
      </c>
      <c r="W16" s="152"/>
      <c r="X16" s="152"/>
      <c r="Y16" s="152"/>
      <c r="Z16" s="152"/>
      <c r="AA16" s="152"/>
      <c r="AB16" s="152"/>
      <c r="AC16" s="307"/>
      <c r="AD16" s="154"/>
      <c r="AE16" s="102"/>
      <c r="AF16" s="81">
        <f t="shared" si="2"/>
        <v>0</v>
      </c>
      <c r="AH16" s="152"/>
    </row>
    <row r="17" spans="1:8192 8215:9215 9238:10238 10261:11261 11284:12284 12307:13307 13330:14330 14353:15353 15376:16376" x14ac:dyDescent="0.25">
      <c r="A17" s="231">
        <v>45236</v>
      </c>
      <c r="B17" s="285" t="s">
        <v>339</v>
      </c>
      <c r="C17" s="93">
        <v>1000021396</v>
      </c>
      <c r="D17" s="408">
        <v>913049299</v>
      </c>
      <c r="E17" s="289">
        <v>595</v>
      </c>
      <c r="F17" s="103">
        <v>45236</v>
      </c>
      <c r="G17" s="150"/>
      <c r="H17" s="151"/>
      <c r="I17" s="152"/>
      <c r="J17" s="152"/>
      <c r="K17" s="92"/>
      <c r="L17" s="528">
        <v>595</v>
      </c>
      <c r="M17" s="153"/>
      <c r="N17" s="152"/>
      <c r="O17" s="152"/>
      <c r="P17" s="152"/>
      <c r="Q17" s="152"/>
      <c r="R17" s="152"/>
      <c r="S17" s="152"/>
      <c r="T17" s="152"/>
      <c r="U17" s="152"/>
      <c r="V17" s="152">
        <v>495.83</v>
      </c>
      <c r="W17" s="152"/>
      <c r="X17" s="152"/>
      <c r="Y17" s="152"/>
      <c r="Z17" s="152"/>
      <c r="AA17" s="152"/>
      <c r="AB17" s="152"/>
      <c r="AC17" s="307"/>
      <c r="AD17" s="154">
        <v>99.17</v>
      </c>
      <c r="AE17" s="102" t="s">
        <v>356</v>
      </c>
      <c r="AF17" s="81">
        <f t="shared" si="2"/>
        <v>0</v>
      </c>
      <c r="AH17" s="152"/>
    </row>
    <row r="18" spans="1:8192 8215:9215 9238:10238 10261:11261 11284:12284 12307:13307 13330:14330 14353:15353 15376:16376" s="279" customFormat="1" ht="18" customHeight="1" x14ac:dyDescent="0.25">
      <c r="A18" s="91">
        <v>45251</v>
      </c>
      <c r="B18" s="43" t="s">
        <v>157</v>
      </c>
      <c r="C18" s="93" t="s">
        <v>334</v>
      </c>
      <c r="D18" s="408">
        <v>146026693</v>
      </c>
      <c r="E18" s="289">
        <v>992.34</v>
      </c>
      <c r="F18" s="523">
        <v>45271</v>
      </c>
      <c r="G18" s="515"/>
      <c r="H18" s="151"/>
      <c r="I18" s="152"/>
      <c r="J18" s="152"/>
      <c r="K18" s="92"/>
      <c r="L18" s="528">
        <v>992.34</v>
      </c>
      <c r="M18" s="153">
        <v>992.34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307"/>
      <c r="AD18" s="154"/>
      <c r="AE18" s="102"/>
      <c r="AF18" s="81">
        <f t="shared" si="2"/>
        <v>0</v>
      </c>
      <c r="AG18" s="513"/>
      <c r="AH18" s="152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3"/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3"/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3"/>
      <c r="EC18" s="513"/>
      <c r="ED18" s="513"/>
      <c r="EE18" s="513"/>
      <c r="EF18" s="513"/>
      <c r="EG18" s="513"/>
      <c r="EH18" s="513"/>
      <c r="EI18" s="513"/>
      <c r="EJ18" s="513"/>
      <c r="EK18" s="513"/>
      <c r="EL18" s="513"/>
      <c r="EM18" s="513"/>
      <c r="EN18" s="513"/>
      <c r="EO18" s="513"/>
      <c r="EP18" s="513"/>
      <c r="EQ18" s="513"/>
      <c r="ER18" s="513"/>
      <c r="ES18" s="513"/>
      <c r="ET18" s="513"/>
      <c r="EU18" s="513"/>
      <c r="EV18" s="513"/>
      <c r="EW18" s="513"/>
      <c r="EX18" s="513"/>
      <c r="EY18" s="513"/>
      <c r="EZ18" s="513"/>
      <c r="FA18" s="513"/>
      <c r="FB18" s="513"/>
      <c r="FC18" s="513"/>
      <c r="FD18" s="513"/>
      <c r="FE18" s="513"/>
      <c r="FF18" s="513"/>
      <c r="FG18" s="513"/>
      <c r="FH18" s="513"/>
      <c r="FI18" s="513"/>
      <c r="FJ18" s="513"/>
      <c r="FK18" s="513"/>
      <c r="FL18" s="513"/>
      <c r="FM18" s="513"/>
      <c r="FN18" s="513"/>
      <c r="FO18" s="513"/>
      <c r="FP18" s="513"/>
      <c r="FQ18" s="513"/>
      <c r="FR18" s="513"/>
      <c r="FS18" s="513"/>
      <c r="FT18" s="513"/>
      <c r="FU18" s="513"/>
      <c r="FV18" s="513"/>
      <c r="FW18" s="513"/>
      <c r="FX18" s="513"/>
      <c r="FY18" s="513"/>
      <c r="FZ18" s="513"/>
      <c r="GA18" s="513"/>
      <c r="GB18" s="513"/>
      <c r="GC18" s="513"/>
      <c r="GD18" s="513"/>
      <c r="GE18" s="513"/>
      <c r="GF18" s="513"/>
      <c r="GG18" s="513"/>
      <c r="GH18" s="513"/>
      <c r="GI18" s="513"/>
      <c r="GJ18" s="513"/>
      <c r="GK18" s="513"/>
      <c r="GL18" s="513"/>
      <c r="GM18" s="513"/>
      <c r="GN18" s="513"/>
      <c r="GO18" s="513"/>
      <c r="GP18" s="513"/>
      <c r="GQ18" s="513"/>
      <c r="GR18" s="513"/>
      <c r="GS18" s="513"/>
      <c r="GT18" s="513"/>
      <c r="GU18" s="513"/>
      <c r="GV18" s="513"/>
      <c r="GW18" s="513"/>
      <c r="GX18" s="513"/>
      <c r="GY18" s="513"/>
      <c r="GZ18" s="513"/>
      <c r="HA18" s="513"/>
      <c r="HB18" s="513"/>
      <c r="HC18" s="513"/>
      <c r="HD18" s="513"/>
      <c r="HE18" s="513"/>
      <c r="HF18" s="513"/>
      <c r="HG18" s="513"/>
      <c r="HH18" s="513"/>
      <c r="HI18" s="513"/>
      <c r="HJ18" s="513"/>
      <c r="HK18" s="513"/>
      <c r="HL18" s="513"/>
      <c r="HM18" s="513"/>
      <c r="HN18" s="513"/>
      <c r="HO18" s="513"/>
      <c r="HP18" s="513"/>
      <c r="HQ18" s="513"/>
      <c r="HR18" s="513"/>
      <c r="HS18" s="513"/>
      <c r="HT18" s="513"/>
      <c r="HU18" s="513"/>
      <c r="HV18" s="513"/>
      <c r="HW18" s="513"/>
      <c r="HX18" s="513"/>
      <c r="HY18" s="513"/>
      <c r="HZ18" s="513"/>
      <c r="IA18" s="513"/>
      <c r="IB18" s="513"/>
      <c r="IC18" s="513"/>
      <c r="ID18" s="513"/>
      <c r="IE18" s="513"/>
      <c r="IF18" s="513"/>
      <c r="IG18" s="513"/>
      <c r="IH18" s="513"/>
      <c r="II18" s="513"/>
      <c r="IJ18" s="513"/>
      <c r="IK18" s="513"/>
      <c r="IL18" s="513"/>
      <c r="IM18" s="513"/>
      <c r="IN18" s="513"/>
      <c r="IO18" s="513"/>
      <c r="IP18" s="513"/>
      <c r="IQ18" s="513"/>
      <c r="IR18" s="513"/>
      <c r="IS18" s="513"/>
      <c r="IT18" s="513"/>
      <c r="IU18" s="513"/>
      <c r="IV18" s="513"/>
      <c r="IW18" s="513"/>
      <c r="IX18" s="513"/>
      <c r="IY18" s="513"/>
      <c r="IZ18" s="513"/>
      <c r="JA18" s="513"/>
      <c r="JB18" s="513"/>
      <c r="JC18" s="513"/>
      <c r="JD18" s="513"/>
      <c r="JE18" s="513"/>
      <c r="JF18" s="513"/>
      <c r="JG18" s="513"/>
      <c r="JH18" s="513"/>
      <c r="JI18" s="513"/>
      <c r="JJ18" s="513"/>
      <c r="JK18" s="513"/>
      <c r="JL18" s="513"/>
      <c r="JM18" s="513"/>
      <c r="JN18" s="513"/>
      <c r="JO18" s="513"/>
      <c r="JP18" s="513"/>
      <c r="JQ18" s="513"/>
      <c r="JR18" s="513"/>
      <c r="JS18" s="513"/>
      <c r="JT18" s="513"/>
      <c r="JU18" s="513"/>
      <c r="JV18" s="513"/>
      <c r="JW18" s="513"/>
      <c r="JX18" s="513"/>
      <c r="JY18" s="513"/>
      <c r="JZ18" s="513"/>
      <c r="KA18" s="513"/>
      <c r="KB18" s="513"/>
      <c r="KC18" s="513"/>
      <c r="KD18" s="513"/>
      <c r="KE18" s="513"/>
      <c r="KF18" s="513"/>
      <c r="KG18" s="513"/>
      <c r="KH18" s="513"/>
      <c r="KI18" s="513"/>
      <c r="KJ18" s="513"/>
      <c r="KK18" s="513"/>
      <c r="KL18" s="513"/>
      <c r="KM18" s="513"/>
      <c r="KN18" s="513"/>
      <c r="KO18" s="513"/>
      <c r="KP18" s="513"/>
      <c r="KQ18" s="513"/>
      <c r="KR18" s="513"/>
      <c r="KS18" s="513"/>
      <c r="KT18" s="513"/>
      <c r="KU18" s="513"/>
      <c r="KV18" s="513"/>
      <c r="KW18" s="513"/>
      <c r="KX18" s="513"/>
      <c r="KY18" s="513"/>
      <c r="KZ18" s="513"/>
      <c r="LA18" s="513"/>
      <c r="LB18" s="513"/>
      <c r="LC18" s="513"/>
      <c r="LD18" s="513"/>
      <c r="LE18" s="513"/>
      <c r="LF18" s="513"/>
      <c r="LG18" s="513"/>
      <c r="LH18" s="513"/>
      <c r="LI18" s="513"/>
      <c r="LJ18" s="513"/>
      <c r="LK18" s="513"/>
      <c r="LL18" s="513"/>
      <c r="LM18" s="513"/>
      <c r="LN18" s="513"/>
      <c r="LO18" s="513"/>
      <c r="LP18" s="513"/>
      <c r="LQ18" s="513"/>
      <c r="LR18" s="513"/>
      <c r="LS18" s="513"/>
      <c r="LT18" s="513"/>
      <c r="LU18" s="513"/>
      <c r="LV18" s="513"/>
      <c r="LW18" s="513"/>
      <c r="LX18" s="513"/>
      <c r="LY18" s="513"/>
      <c r="LZ18" s="513"/>
      <c r="MA18" s="513"/>
      <c r="MB18" s="513"/>
      <c r="MC18" s="513"/>
      <c r="MD18" s="513"/>
      <c r="ME18" s="513"/>
      <c r="MF18" s="513"/>
      <c r="MG18" s="513"/>
      <c r="MH18" s="513"/>
      <c r="MI18" s="513"/>
      <c r="MJ18" s="513"/>
      <c r="MK18" s="513"/>
      <c r="ML18" s="513"/>
      <c r="MM18" s="513"/>
      <c r="MN18" s="513"/>
      <c r="MO18" s="513"/>
      <c r="MP18" s="513"/>
      <c r="MQ18" s="513"/>
      <c r="MR18" s="513"/>
      <c r="MS18" s="513"/>
      <c r="MT18" s="513"/>
      <c r="MU18" s="513"/>
      <c r="MV18" s="513"/>
      <c r="MW18" s="513"/>
      <c r="MX18" s="513"/>
      <c r="MY18" s="513"/>
      <c r="MZ18" s="513"/>
      <c r="NA18" s="513"/>
      <c r="NB18" s="513"/>
      <c r="NC18" s="513"/>
      <c r="ND18" s="513"/>
      <c r="NE18" s="513"/>
      <c r="NF18" s="513"/>
      <c r="NG18" s="513"/>
      <c r="NH18" s="513"/>
      <c r="NI18" s="513"/>
      <c r="NJ18" s="513"/>
      <c r="NK18" s="513"/>
      <c r="NL18" s="513"/>
      <c r="NM18" s="513"/>
      <c r="NN18" s="513"/>
      <c r="NO18" s="513"/>
      <c r="NP18" s="513"/>
      <c r="NQ18" s="513"/>
      <c r="NR18" s="513"/>
      <c r="NS18" s="513"/>
      <c r="NT18" s="513"/>
      <c r="NU18" s="513"/>
      <c r="NV18" s="513"/>
      <c r="NW18" s="513"/>
      <c r="NX18" s="513"/>
      <c r="NY18" s="513"/>
      <c r="NZ18" s="513"/>
      <c r="OA18" s="513"/>
      <c r="OB18" s="513"/>
      <c r="OC18" s="513"/>
      <c r="OD18" s="513"/>
      <c r="OE18" s="513"/>
      <c r="OF18" s="513"/>
      <c r="OG18" s="513"/>
      <c r="OH18" s="513"/>
      <c r="OI18" s="513"/>
      <c r="OJ18" s="513"/>
      <c r="OK18" s="513"/>
      <c r="OL18" s="513"/>
      <c r="OM18" s="513"/>
      <c r="ON18" s="513"/>
      <c r="OO18" s="513"/>
      <c r="OP18" s="513"/>
      <c r="OQ18" s="513"/>
      <c r="OR18" s="513"/>
      <c r="OS18" s="513"/>
      <c r="OT18" s="513"/>
      <c r="OU18" s="513"/>
      <c r="OV18" s="513"/>
      <c r="OW18" s="513"/>
      <c r="OX18" s="513"/>
      <c r="OY18" s="513"/>
      <c r="OZ18" s="513"/>
      <c r="PA18" s="513"/>
      <c r="PB18" s="513"/>
      <c r="PC18" s="513"/>
      <c r="PD18" s="513"/>
      <c r="PE18" s="513"/>
      <c r="PF18" s="513"/>
      <c r="PG18" s="513"/>
      <c r="PH18" s="513"/>
      <c r="PI18" s="513"/>
      <c r="PJ18" s="513"/>
      <c r="PK18" s="513"/>
      <c r="PL18" s="513"/>
      <c r="PM18" s="513"/>
      <c r="PN18" s="513"/>
      <c r="PO18" s="513"/>
      <c r="PP18" s="513"/>
      <c r="PQ18" s="513"/>
      <c r="PR18" s="513"/>
      <c r="PS18" s="513"/>
      <c r="PT18" s="513"/>
      <c r="PU18" s="513"/>
      <c r="PV18" s="513"/>
      <c r="PW18" s="513"/>
      <c r="PX18" s="513"/>
      <c r="PY18" s="513"/>
      <c r="PZ18" s="513"/>
      <c r="QA18" s="513"/>
      <c r="QB18" s="513"/>
      <c r="QC18" s="513"/>
      <c r="QD18" s="513"/>
      <c r="QE18" s="513"/>
      <c r="QF18" s="513"/>
      <c r="QG18" s="513"/>
      <c r="QH18" s="513"/>
      <c r="QI18" s="513"/>
      <c r="QJ18" s="513"/>
      <c r="QK18" s="513"/>
      <c r="QL18" s="513"/>
      <c r="QM18" s="513"/>
      <c r="QN18" s="513"/>
      <c r="QO18" s="513"/>
      <c r="QP18" s="513"/>
      <c r="QQ18" s="513"/>
      <c r="QR18" s="513"/>
      <c r="QS18" s="513"/>
      <c r="QT18" s="513"/>
      <c r="QU18" s="513"/>
      <c r="QV18" s="513"/>
      <c r="QW18" s="513"/>
      <c r="QX18" s="513"/>
      <c r="QY18" s="513"/>
      <c r="QZ18" s="513"/>
      <c r="RA18" s="513"/>
      <c r="RB18" s="513"/>
      <c r="RC18" s="513"/>
      <c r="RD18" s="513"/>
      <c r="RE18" s="513"/>
      <c r="RF18" s="513"/>
      <c r="RG18" s="513"/>
      <c r="RH18" s="513"/>
      <c r="RI18" s="513"/>
      <c r="RJ18" s="513"/>
      <c r="RK18" s="513"/>
      <c r="RL18" s="513"/>
      <c r="RM18" s="513"/>
      <c r="RN18" s="513"/>
      <c r="RO18" s="513"/>
      <c r="RP18" s="513"/>
      <c r="RQ18" s="513"/>
      <c r="RR18" s="513"/>
      <c r="RS18" s="513"/>
      <c r="RT18" s="513"/>
      <c r="RU18" s="513"/>
      <c r="RV18" s="513"/>
      <c r="RW18" s="513"/>
      <c r="RX18" s="513"/>
      <c r="RY18" s="513"/>
      <c r="RZ18" s="513"/>
      <c r="SA18" s="513"/>
      <c r="SB18" s="513"/>
      <c r="SC18" s="513"/>
      <c r="SD18" s="513"/>
      <c r="SE18" s="513"/>
      <c r="SF18" s="513"/>
      <c r="SG18" s="513"/>
      <c r="SH18" s="513"/>
      <c r="SI18" s="513"/>
      <c r="SJ18" s="513"/>
      <c r="SK18" s="513"/>
      <c r="SL18" s="513"/>
      <c r="SM18" s="513"/>
      <c r="SN18" s="513"/>
      <c r="SO18" s="513"/>
      <c r="SP18" s="513"/>
      <c r="SQ18" s="513"/>
      <c r="SR18" s="513"/>
      <c r="SS18" s="513"/>
      <c r="ST18" s="513"/>
      <c r="SU18" s="513"/>
      <c r="SV18" s="513"/>
      <c r="SW18" s="513"/>
      <c r="SX18" s="513"/>
      <c r="SY18" s="513"/>
      <c r="SZ18" s="513"/>
      <c r="TA18" s="513"/>
      <c r="TB18" s="513"/>
      <c r="TC18" s="513"/>
      <c r="TD18" s="513"/>
      <c r="TE18" s="513"/>
      <c r="TF18" s="513"/>
      <c r="TG18" s="513"/>
      <c r="TH18" s="513"/>
      <c r="TI18" s="513"/>
      <c r="TJ18" s="513"/>
      <c r="TK18" s="513"/>
      <c r="TL18" s="513"/>
      <c r="TM18" s="513"/>
      <c r="TN18" s="513"/>
      <c r="TO18" s="513"/>
      <c r="TP18" s="513"/>
      <c r="TQ18" s="513"/>
      <c r="TR18" s="513"/>
      <c r="TS18" s="513"/>
      <c r="TT18" s="513"/>
      <c r="TU18" s="513"/>
      <c r="TV18" s="513"/>
      <c r="TW18" s="513"/>
      <c r="TX18" s="513"/>
      <c r="TY18" s="513"/>
      <c r="TZ18" s="513"/>
      <c r="UA18" s="513"/>
      <c r="UB18" s="513"/>
      <c r="UC18" s="513"/>
      <c r="UD18" s="513"/>
      <c r="UE18" s="513"/>
      <c r="UF18" s="513"/>
      <c r="UG18" s="513"/>
      <c r="UH18" s="513"/>
      <c r="UI18" s="513"/>
      <c r="UJ18" s="513"/>
      <c r="UK18" s="513"/>
      <c r="UL18" s="513"/>
      <c r="UM18" s="513"/>
      <c r="UN18" s="513"/>
      <c r="UO18" s="513"/>
      <c r="UP18" s="513"/>
      <c r="UQ18" s="513"/>
      <c r="UR18" s="513"/>
      <c r="US18" s="513"/>
      <c r="UT18" s="513"/>
      <c r="UU18" s="513"/>
      <c r="UV18" s="513"/>
      <c r="UW18" s="513"/>
      <c r="UX18" s="513"/>
      <c r="UY18" s="513"/>
      <c r="UZ18" s="513"/>
      <c r="VA18" s="513"/>
      <c r="VB18" s="513"/>
      <c r="VC18" s="513"/>
      <c r="VD18" s="513"/>
      <c r="VE18" s="513"/>
      <c r="VF18" s="513"/>
      <c r="VG18" s="513"/>
      <c r="VH18" s="513"/>
      <c r="VI18" s="513"/>
      <c r="VJ18" s="513"/>
      <c r="VK18" s="513"/>
      <c r="VL18" s="513"/>
      <c r="VM18" s="513"/>
      <c r="VN18" s="513"/>
      <c r="VO18" s="513"/>
      <c r="VP18" s="513"/>
      <c r="VQ18" s="513"/>
      <c r="VR18" s="513"/>
      <c r="VS18" s="513"/>
      <c r="VT18" s="513"/>
      <c r="VU18" s="513"/>
      <c r="VV18" s="513"/>
      <c r="VW18" s="513"/>
      <c r="VX18" s="513"/>
      <c r="VY18" s="513"/>
      <c r="VZ18" s="513"/>
      <c r="WA18" s="513"/>
      <c r="WB18" s="513"/>
      <c r="WC18" s="513"/>
      <c r="WD18" s="513"/>
      <c r="WE18" s="513"/>
      <c r="WF18" s="513"/>
      <c r="WG18" s="513"/>
      <c r="WH18" s="513"/>
      <c r="WI18" s="513"/>
      <c r="WJ18" s="513"/>
      <c r="WK18" s="513"/>
      <c r="WL18" s="513"/>
      <c r="WM18" s="513"/>
      <c r="WN18" s="513"/>
      <c r="WO18" s="513"/>
      <c r="WP18" s="513"/>
      <c r="WQ18" s="513"/>
      <c r="WR18" s="513"/>
      <c r="WS18" s="513"/>
      <c r="WT18" s="513"/>
      <c r="WU18" s="513"/>
      <c r="WV18" s="513"/>
      <c r="WW18" s="513"/>
      <c r="WX18" s="513"/>
      <c r="WY18" s="513"/>
      <c r="WZ18" s="513"/>
      <c r="XA18" s="513"/>
      <c r="XB18" s="513"/>
      <c r="XC18" s="513"/>
      <c r="XD18" s="513"/>
      <c r="XE18" s="513"/>
      <c r="XF18" s="513"/>
      <c r="XG18" s="513"/>
      <c r="XH18" s="513"/>
      <c r="XI18" s="513"/>
      <c r="XJ18" s="513"/>
      <c r="XK18" s="513"/>
      <c r="XL18" s="513"/>
      <c r="XM18" s="513"/>
      <c r="XN18" s="513"/>
      <c r="XO18" s="513"/>
      <c r="XP18" s="513"/>
      <c r="XQ18" s="513"/>
      <c r="XR18" s="513"/>
      <c r="XS18" s="513"/>
      <c r="XT18" s="513"/>
      <c r="XU18" s="513"/>
      <c r="XV18" s="513"/>
      <c r="XW18" s="513"/>
      <c r="XX18" s="513"/>
      <c r="XY18" s="513"/>
      <c r="XZ18" s="513"/>
      <c r="YA18" s="513"/>
      <c r="YB18" s="513"/>
      <c r="YC18" s="513"/>
      <c r="YD18" s="513"/>
      <c r="YE18" s="513"/>
      <c r="YF18" s="513"/>
      <c r="YG18" s="513"/>
      <c r="YH18" s="513"/>
      <c r="YI18" s="513"/>
      <c r="YJ18" s="513"/>
      <c r="YK18" s="513"/>
      <c r="YL18" s="513"/>
      <c r="YM18" s="513"/>
      <c r="YN18" s="513"/>
      <c r="YO18" s="513"/>
      <c r="YP18" s="513"/>
      <c r="YQ18" s="513"/>
      <c r="YR18" s="513"/>
      <c r="YS18" s="513"/>
      <c r="YT18" s="513"/>
      <c r="YU18" s="513"/>
      <c r="YV18" s="513"/>
      <c r="YW18" s="513"/>
      <c r="YX18" s="513"/>
      <c r="YY18" s="513"/>
      <c r="YZ18" s="513"/>
      <c r="ZA18" s="513"/>
      <c r="ZB18" s="513"/>
      <c r="ZC18" s="513"/>
      <c r="ZD18" s="513"/>
      <c r="ZE18" s="513"/>
      <c r="ZF18" s="513"/>
      <c r="ZG18" s="513"/>
      <c r="ZH18" s="513"/>
      <c r="ZI18" s="513"/>
      <c r="ZJ18" s="513"/>
      <c r="ZK18" s="513"/>
      <c r="ZL18" s="513"/>
      <c r="ZM18" s="513"/>
      <c r="ZN18" s="513"/>
      <c r="ZO18" s="513"/>
      <c r="ZP18" s="513"/>
      <c r="ZQ18" s="513"/>
      <c r="ZR18" s="513"/>
      <c r="ZS18" s="513"/>
      <c r="ZT18" s="513"/>
      <c r="ZU18" s="513"/>
      <c r="ZV18" s="513"/>
      <c r="ZW18" s="513"/>
      <c r="ZX18" s="513"/>
      <c r="ZY18" s="513"/>
      <c r="ZZ18" s="513"/>
      <c r="AAA18" s="513"/>
      <c r="AAB18" s="513"/>
      <c r="AAC18" s="513"/>
      <c r="AAD18" s="513"/>
      <c r="AAE18" s="513"/>
      <c r="AAF18" s="513"/>
      <c r="AAG18" s="513"/>
      <c r="AAH18" s="513"/>
      <c r="AAI18" s="513"/>
      <c r="AAJ18" s="513"/>
      <c r="AAK18" s="513"/>
      <c r="AAL18" s="513"/>
      <c r="AAM18" s="513"/>
      <c r="AAN18" s="513"/>
      <c r="AAO18" s="513"/>
      <c r="AAP18" s="513"/>
      <c r="AAQ18" s="513"/>
      <c r="AAR18" s="513"/>
      <c r="AAS18" s="513"/>
      <c r="AAT18" s="513"/>
      <c r="AAU18" s="513"/>
      <c r="AAV18" s="513"/>
      <c r="AAW18" s="513"/>
      <c r="AAX18" s="513"/>
      <c r="AAY18" s="513"/>
      <c r="AAZ18" s="513"/>
      <c r="ABA18" s="513"/>
      <c r="ABB18" s="513"/>
      <c r="ABC18" s="513"/>
      <c r="ABD18" s="513"/>
      <c r="ABE18" s="513"/>
      <c r="ABF18" s="513"/>
      <c r="ABG18" s="513"/>
      <c r="ABH18" s="513"/>
      <c r="ABI18" s="513"/>
      <c r="ABJ18" s="513"/>
      <c r="ABK18" s="513"/>
      <c r="ABL18" s="513"/>
      <c r="ABM18" s="513"/>
      <c r="ABN18" s="513"/>
      <c r="ABO18" s="513"/>
      <c r="ABP18" s="513"/>
      <c r="ABQ18" s="513"/>
      <c r="ABR18" s="513"/>
      <c r="ABS18" s="513"/>
      <c r="ABT18" s="513"/>
      <c r="ABU18" s="513"/>
      <c r="ABV18" s="513"/>
      <c r="ABW18" s="513"/>
      <c r="ABX18" s="513"/>
      <c r="ABY18" s="513"/>
      <c r="ABZ18" s="513"/>
      <c r="ACA18" s="513"/>
      <c r="ACB18" s="513"/>
      <c r="ACC18" s="513"/>
      <c r="ACD18" s="513"/>
      <c r="ACE18" s="513"/>
      <c r="ACF18" s="513"/>
      <c r="ACG18" s="513"/>
      <c r="ACH18" s="513"/>
      <c r="ACI18" s="513"/>
      <c r="ACJ18" s="513"/>
      <c r="ACK18" s="513"/>
      <c r="ACL18" s="513"/>
      <c r="ACM18" s="513"/>
      <c r="ACN18" s="513"/>
      <c r="ACO18" s="513"/>
      <c r="ACP18" s="513"/>
      <c r="ACQ18" s="513"/>
      <c r="ACR18" s="513"/>
      <c r="ACS18" s="513"/>
      <c r="ACT18" s="513"/>
      <c r="ACU18" s="513"/>
      <c r="ACV18" s="513"/>
      <c r="ACW18" s="513"/>
      <c r="ACX18" s="513"/>
      <c r="ACY18" s="513"/>
      <c r="ACZ18" s="513"/>
      <c r="ADA18" s="513"/>
      <c r="ADB18" s="513"/>
      <c r="ADC18" s="513"/>
      <c r="ADD18" s="513"/>
      <c r="ADE18" s="513"/>
      <c r="ADF18" s="513"/>
      <c r="ADG18" s="513"/>
      <c r="ADH18" s="513"/>
      <c r="ADI18" s="513"/>
      <c r="ADJ18" s="513"/>
      <c r="ADK18" s="513"/>
      <c r="ADL18" s="513"/>
      <c r="ADM18" s="513"/>
      <c r="ADN18" s="513"/>
      <c r="ADO18" s="513"/>
      <c r="ADP18" s="513"/>
      <c r="ADQ18" s="513"/>
      <c r="ADR18" s="513"/>
      <c r="ADS18" s="513"/>
      <c r="ADT18" s="513"/>
      <c r="ADU18" s="513"/>
      <c r="ADV18" s="513"/>
      <c r="ADW18" s="513"/>
      <c r="ADX18" s="513"/>
      <c r="ADY18" s="513"/>
      <c r="ADZ18" s="513"/>
      <c r="AEA18" s="513"/>
      <c r="AEB18" s="513"/>
      <c r="AEC18" s="513"/>
      <c r="AED18" s="513"/>
      <c r="AEE18" s="513"/>
      <c r="AEF18" s="513"/>
      <c r="AEG18" s="513"/>
      <c r="AEH18" s="513"/>
      <c r="AEI18" s="513"/>
      <c r="AEJ18" s="513"/>
      <c r="AEK18" s="513"/>
      <c r="AEL18" s="513"/>
      <c r="AEM18" s="513"/>
      <c r="AEN18" s="513"/>
      <c r="AEO18" s="513"/>
      <c r="AEP18" s="513"/>
      <c r="AEQ18" s="513"/>
      <c r="AER18" s="513"/>
      <c r="AES18" s="513"/>
      <c r="AET18" s="513"/>
      <c r="AEU18" s="513"/>
      <c r="AEV18" s="513"/>
      <c r="AEW18" s="513"/>
      <c r="AEX18" s="513"/>
      <c r="AEY18" s="513"/>
      <c r="AEZ18" s="513"/>
      <c r="AFA18" s="513"/>
      <c r="AFB18" s="513"/>
      <c r="AFC18" s="513"/>
      <c r="AFD18" s="513"/>
      <c r="AFE18" s="513"/>
      <c r="AFF18" s="513"/>
      <c r="AFG18" s="513"/>
      <c r="AFH18" s="513"/>
      <c r="AFI18" s="513"/>
      <c r="AFJ18" s="513"/>
      <c r="AFK18" s="513"/>
      <c r="AFL18" s="513"/>
      <c r="AFM18" s="513"/>
      <c r="AFN18" s="513"/>
      <c r="AFO18" s="513"/>
      <c r="AFP18" s="513"/>
      <c r="AFQ18" s="513"/>
      <c r="AFR18" s="513"/>
      <c r="AFS18" s="513"/>
      <c r="AFT18" s="513"/>
      <c r="AFU18" s="513"/>
      <c r="AFV18" s="513"/>
      <c r="AFW18" s="513"/>
      <c r="AFX18" s="513"/>
      <c r="AFY18" s="513"/>
      <c r="AFZ18" s="513"/>
      <c r="AGA18" s="513"/>
      <c r="AGB18" s="513"/>
      <c r="AGC18" s="513"/>
      <c r="AGD18" s="513"/>
      <c r="AGE18" s="513"/>
      <c r="AGF18" s="513"/>
      <c r="AGG18" s="513"/>
      <c r="AGH18" s="513"/>
      <c r="AGI18" s="513"/>
      <c r="AGJ18" s="513"/>
      <c r="AGK18" s="513"/>
      <c r="AGL18" s="513"/>
      <c r="AGM18" s="513"/>
      <c r="AGN18" s="513"/>
      <c r="AGO18" s="513"/>
      <c r="AGP18" s="513"/>
      <c r="AGQ18" s="513"/>
      <c r="AGR18" s="513"/>
      <c r="AGS18" s="513"/>
      <c r="AGT18" s="513"/>
      <c r="AGU18" s="513"/>
      <c r="AGV18" s="513"/>
      <c r="AGW18" s="513"/>
      <c r="AGX18" s="513"/>
      <c r="AGY18" s="513"/>
      <c r="AGZ18" s="513"/>
      <c r="AHA18" s="513"/>
      <c r="AHB18" s="513"/>
      <c r="AHC18" s="513"/>
      <c r="AHD18" s="513"/>
      <c r="AHE18" s="513"/>
      <c r="AHF18" s="513"/>
      <c r="AHG18" s="513"/>
      <c r="AHH18" s="513"/>
      <c r="AHI18" s="513"/>
      <c r="AHJ18" s="513"/>
      <c r="AHK18" s="513"/>
      <c r="AHL18" s="513"/>
      <c r="AHM18" s="513"/>
      <c r="AHN18" s="513"/>
      <c r="AHO18" s="513"/>
      <c r="AHP18" s="513"/>
      <c r="AHQ18" s="513"/>
      <c r="AHR18" s="513"/>
      <c r="AHS18" s="513"/>
      <c r="AHT18" s="513"/>
      <c r="AHU18" s="513"/>
      <c r="AHV18" s="513"/>
      <c r="AHW18" s="513"/>
      <c r="AHX18" s="513"/>
      <c r="AHY18" s="513"/>
      <c r="AHZ18" s="513"/>
      <c r="AIA18" s="513"/>
      <c r="AIB18" s="513"/>
      <c r="AIC18" s="513"/>
      <c r="AID18" s="513"/>
      <c r="AIE18" s="513"/>
      <c r="AIF18" s="513"/>
      <c r="AIG18" s="513"/>
      <c r="AIH18" s="513"/>
      <c r="AII18" s="513"/>
      <c r="AIJ18" s="513"/>
      <c r="AIK18" s="513"/>
      <c r="AIL18" s="513"/>
      <c r="AIM18" s="513"/>
      <c r="AIN18" s="513"/>
      <c r="AIO18" s="513"/>
      <c r="AIP18" s="513"/>
      <c r="AIQ18" s="513"/>
      <c r="AIR18" s="513"/>
      <c r="AIS18" s="513"/>
      <c r="AIT18" s="513"/>
      <c r="AIU18" s="513"/>
      <c r="AIV18" s="513"/>
      <c r="AIW18" s="513"/>
      <c r="AIX18" s="513"/>
      <c r="AIY18" s="513"/>
      <c r="AIZ18" s="513"/>
      <c r="AJA18" s="513"/>
      <c r="AJB18" s="513"/>
      <c r="AJC18" s="513"/>
      <c r="AJD18" s="513"/>
      <c r="AJE18" s="513"/>
      <c r="AJF18" s="513"/>
      <c r="AJG18" s="513"/>
      <c r="AJH18" s="513"/>
      <c r="AJI18" s="513"/>
      <c r="AJJ18" s="513"/>
      <c r="AJK18" s="513"/>
      <c r="AJL18" s="513"/>
      <c r="AJM18" s="513"/>
      <c r="AJN18" s="513"/>
      <c r="AJO18" s="513"/>
      <c r="AJP18" s="513"/>
      <c r="AJQ18" s="513"/>
      <c r="AJR18" s="513"/>
      <c r="AJS18" s="513"/>
      <c r="AJT18" s="513"/>
      <c r="AJU18" s="513"/>
      <c r="AJV18" s="513"/>
      <c r="AJW18" s="513"/>
      <c r="AJX18" s="513"/>
      <c r="AJY18" s="513"/>
      <c r="AJZ18" s="513"/>
      <c r="AKA18" s="513"/>
      <c r="AKB18" s="513"/>
      <c r="AKC18" s="513"/>
      <c r="AKD18" s="513"/>
      <c r="AKE18" s="513"/>
      <c r="AKF18" s="513"/>
      <c r="AKG18" s="513"/>
      <c r="AKH18" s="513"/>
      <c r="AKI18" s="513"/>
      <c r="AKJ18" s="513"/>
      <c r="AKK18" s="513"/>
      <c r="AKL18" s="513"/>
      <c r="AKM18" s="513"/>
      <c r="AKN18" s="513"/>
      <c r="AKO18" s="513"/>
      <c r="AKP18" s="513"/>
      <c r="AKQ18" s="513"/>
      <c r="AKR18" s="513"/>
      <c r="AKS18" s="513"/>
      <c r="AKT18" s="513"/>
      <c r="AKU18" s="513"/>
      <c r="AKV18" s="513"/>
      <c r="AKW18" s="513"/>
      <c r="AKX18" s="513"/>
      <c r="AKY18" s="513"/>
      <c r="AKZ18" s="513"/>
      <c r="ALA18" s="513"/>
      <c r="ALB18" s="513"/>
      <c r="ALC18" s="513"/>
      <c r="ALD18" s="513"/>
      <c r="ALE18" s="513"/>
      <c r="ALF18" s="513"/>
      <c r="ALG18" s="513"/>
      <c r="ALH18" s="513"/>
      <c r="ALI18" s="513"/>
      <c r="ALJ18" s="513"/>
      <c r="ALK18" s="513"/>
      <c r="ALL18" s="513"/>
      <c r="ALM18" s="513"/>
      <c r="ALN18" s="513"/>
      <c r="ALO18" s="513"/>
      <c r="ALP18" s="513"/>
      <c r="ALQ18" s="513"/>
      <c r="ALR18" s="513"/>
      <c r="ALS18" s="513"/>
      <c r="ALT18" s="513"/>
      <c r="ALU18" s="513"/>
      <c r="ALV18" s="513"/>
      <c r="ALW18" s="513"/>
      <c r="ALX18" s="513"/>
      <c r="ALY18" s="513"/>
      <c r="ALZ18" s="513"/>
      <c r="AMA18" s="513"/>
      <c r="AMB18" s="513"/>
      <c r="AMC18" s="513"/>
      <c r="AMD18" s="513"/>
      <c r="AME18" s="513"/>
      <c r="AMF18" s="513"/>
      <c r="AMG18" s="513"/>
      <c r="AMH18" s="513"/>
      <c r="AMI18" s="513"/>
      <c r="AMJ18" s="513"/>
      <c r="AMK18" s="513"/>
      <c r="AML18" s="513"/>
      <c r="AMM18" s="513"/>
      <c r="AMN18" s="513"/>
      <c r="AMO18" s="513"/>
    </row>
    <row r="19" spans="1:8192 8215:9215 9238:10238 10261:11261 11284:12284 12307:13307 13330:14330 14353:15353 15376:16376" x14ac:dyDescent="0.25">
      <c r="A19" s="91">
        <v>45251</v>
      </c>
      <c r="B19" s="43" t="s">
        <v>161</v>
      </c>
      <c r="C19" s="93" t="s">
        <v>334</v>
      </c>
      <c r="D19" s="408">
        <v>153841398</v>
      </c>
      <c r="E19" s="289">
        <v>40.64</v>
      </c>
      <c r="F19" s="523">
        <v>45271</v>
      </c>
      <c r="G19" s="150"/>
      <c r="H19" s="151"/>
      <c r="I19" s="152"/>
      <c r="J19" s="152"/>
      <c r="K19" s="92"/>
      <c r="L19" s="528">
        <v>40.64</v>
      </c>
      <c r="M19" s="153">
        <v>40.64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307"/>
      <c r="AD19" s="154"/>
      <c r="AE19" s="102"/>
      <c r="AF19" s="81">
        <f t="shared" ref="AF19:AF28" si="3">+L19-SUM(M19:AD19)</f>
        <v>0</v>
      </c>
      <c r="AH19" s="152"/>
    </row>
    <row r="20" spans="1:8192 8215:9215 9238:10238 10261:11261 11284:12284 12307:13307 13330:14330 14353:15353 15376:16376" x14ac:dyDescent="0.25">
      <c r="A20" s="91">
        <v>45251</v>
      </c>
      <c r="B20" s="464" t="s">
        <v>254</v>
      </c>
      <c r="C20" s="93" t="s">
        <v>334</v>
      </c>
      <c r="D20" s="408">
        <v>756412924</v>
      </c>
      <c r="E20" s="289">
        <v>384.44</v>
      </c>
      <c r="F20" s="523">
        <v>45271</v>
      </c>
      <c r="G20" s="150"/>
      <c r="H20" s="151"/>
      <c r="I20" s="152"/>
      <c r="J20" s="152"/>
      <c r="K20" s="92"/>
      <c r="L20" s="528">
        <v>384.44</v>
      </c>
      <c r="M20" s="153">
        <v>384.44</v>
      </c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307"/>
      <c r="AD20" s="154"/>
      <c r="AE20" s="102"/>
      <c r="AF20" s="81">
        <f t="shared" si="3"/>
        <v>0</v>
      </c>
      <c r="AH20" s="152"/>
    </row>
    <row r="21" spans="1:8192 8215:9215 9238:10238 10261:11261 11284:12284 12307:13307 13330:14330 14353:15353 15376:16376" x14ac:dyDescent="0.25">
      <c r="A21" s="91">
        <v>45251</v>
      </c>
      <c r="B21" s="43" t="s">
        <v>261</v>
      </c>
      <c r="C21" s="93" t="s">
        <v>334</v>
      </c>
      <c r="D21" s="512">
        <v>998907163</v>
      </c>
      <c r="E21" s="289">
        <v>52.5</v>
      </c>
      <c r="F21" s="523">
        <v>45271</v>
      </c>
      <c r="G21" s="150"/>
      <c r="H21" s="151"/>
      <c r="I21" s="152"/>
      <c r="J21" s="152"/>
      <c r="K21" s="92"/>
      <c r="L21" s="528">
        <v>52.5</v>
      </c>
      <c r="M21" s="150"/>
      <c r="N21" s="153">
        <v>52.5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307"/>
      <c r="AD21" s="154"/>
      <c r="AE21" s="102"/>
      <c r="AF21" s="81">
        <f t="shared" si="3"/>
        <v>0</v>
      </c>
      <c r="AH21" s="152"/>
    </row>
    <row r="22" spans="1:8192 8215:9215 9238:10238 10261:11261 11284:12284 12307:13307 13330:14330 14353:15353 15376:16376" s="279" customFormat="1" x14ac:dyDescent="0.25">
      <c r="A22" s="91">
        <v>45251</v>
      </c>
      <c r="B22" s="99" t="s">
        <v>159</v>
      </c>
      <c r="C22" s="149">
        <v>7750</v>
      </c>
      <c r="D22" s="408">
        <v>110018843</v>
      </c>
      <c r="E22" s="289">
        <v>2522.1999999999998</v>
      </c>
      <c r="F22" s="523">
        <v>45271</v>
      </c>
      <c r="G22" s="150"/>
      <c r="H22" s="151"/>
      <c r="I22" s="152"/>
      <c r="J22" s="152"/>
      <c r="K22" s="92"/>
      <c r="L22" s="528">
        <v>1229.08</v>
      </c>
      <c r="M22" s="150"/>
      <c r="N22" s="153"/>
      <c r="O22" s="152">
        <v>1024.23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307"/>
      <c r="AD22" s="154">
        <v>204.85</v>
      </c>
      <c r="AE22" s="102" t="s">
        <v>163</v>
      </c>
      <c r="AF22" s="81">
        <f t="shared" si="3"/>
        <v>0</v>
      </c>
      <c r="AG22" s="513"/>
      <c r="AH22" s="152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513"/>
      <c r="BM22" s="513"/>
      <c r="BN22" s="513"/>
      <c r="BO22" s="513"/>
      <c r="BP22" s="513"/>
      <c r="BQ22" s="513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  <c r="CK22" s="513"/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3"/>
      <c r="CY22" s="513"/>
      <c r="CZ22" s="513"/>
      <c r="DA22" s="513"/>
      <c r="DB22" s="513"/>
      <c r="DC22" s="513"/>
      <c r="DD22" s="513"/>
      <c r="DE22" s="513"/>
      <c r="DF22" s="513"/>
      <c r="DG22" s="513"/>
      <c r="DH22" s="513"/>
      <c r="DI22" s="513"/>
      <c r="DJ22" s="513"/>
      <c r="DK22" s="513"/>
      <c r="DL22" s="513"/>
      <c r="DM22" s="513"/>
      <c r="DN22" s="513"/>
      <c r="DO22" s="513"/>
      <c r="DP22" s="513"/>
      <c r="DQ22" s="513"/>
      <c r="DR22" s="513"/>
      <c r="DS22" s="513"/>
      <c r="DT22" s="513"/>
      <c r="DU22" s="513"/>
      <c r="DV22" s="513"/>
      <c r="DW22" s="513"/>
      <c r="DX22" s="513"/>
      <c r="DY22" s="513"/>
      <c r="DZ22" s="513"/>
      <c r="EA22" s="513"/>
      <c r="EB22" s="513"/>
      <c r="EC22" s="513"/>
      <c r="ED22" s="513"/>
      <c r="EE22" s="513"/>
      <c r="EF22" s="513"/>
      <c r="EG22" s="513"/>
      <c r="EH22" s="513"/>
      <c r="EI22" s="513"/>
      <c r="EJ22" s="513"/>
      <c r="EK22" s="513"/>
      <c r="EL22" s="513"/>
      <c r="EM22" s="513"/>
      <c r="EN22" s="513"/>
      <c r="EO22" s="513"/>
      <c r="EP22" s="513"/>
      <c r="EQ22" s="513"/>
      <c r="ER22" s="513"/>
      <c r="ES22" s="513"/>
      <c r="ET22" s="513"/>
      <c r="EU22" s="513"/>
      <c r="EV22" s="513"/>
      <c r="EW22" s="513"/>
      <c r="EX22" s="513"/>
      <c r="EY22" s="513"/>
      <c r="EZ22" s="513"/>
      <c r="FA22" s="513"/>
      <c r="FB22" s="513"/>
      <c r="FC22" s="513"/>
      <c r="FD22" s="513"/>
      <c r="FE22" s="513"/>
      <c r="FF22" s="513"/>
      <c r="FG22" s="513"/>
      <c r="FH22" s="513"/>
      <c r="FI22" s="513"/>
      <c r="FJ22" s="513"/>
      <c r="FK22" s="513"/>
      <c r="FL22" s="513"/>
      <c r="FM22" s="513"/>
      <c r="FN22" s="513"/>
      <c r="FO22" s="513"/>
      <c r="FP22" s="513"/>
      <c r="FQ22" s="513"/>
      <c r="FR22" s="513"/>
      <c r="FS22" s="513"/>
      <c r="FT22" s="513"/>
      <c r="FU22" s="513"/>
      <c r="FV22" s="513"/>
      <c r="FW22" s="513"/>
      <c r="FX22" s="513"/>
      <c r="FY22" s="513"/>
      <c r="FZ22" s="513"/>
      <c r="GA22" s="513"/>
      <c r="GB22" s="513"/>
      <c r="GC22" s="513"/>
      <c r="GD22" s="513"/>
      <c r="GE22" s="513"/>
      <c r="GF22" s="513"/>
      <c r="GG22" s="513"/>
      <c r="GH22" s="513"/>
      <c r="GI22" s="513"/>
      <c r="GJ22" s="513"/>
      <c r="GK22" s="513"/>
      <c r="GL22" s="513"/>
      <c r="GM22" s="513"/>
      <c r="GN22" s="513"/>
      <c r="GO22" s="513"/>
      <c r="GP22" s="513"/>
      <c r="GQ22" s="513"/>
      <c r="GR22" s="513"/>
      <c r="GS22" s="513"/>
      <c r="GT22" s="513"/>
      <c r="GU22" s="513"/>
      <c r="GV22" s="513"/>
      <c r="GW22" s="513"/>
      <c r="GX22" s="513"/>
      <c r="GY22" s="513"/>
      <c r="GZ22" s="513"/>
      <c r="HA22" s="513"/>
      <c r="HB22" s="513"/>
      <c r="HC22" s="513"/>
      <c r="HD22" s="513"/>
      <c r="HE22" s="513"/>
      <c r="HF22" s="513"/>
      <c r="HG22" s="513"/>
      <c r="HH22" s="513"/>
      <c r="HI22" s="513"/>
      <c r="HJ22" s="513"/>
      <c r="HK22" s="513"/>
      <c r="HL22" s="513"/>
      <c r="HM22" s="513"/>
      <c r="HN22" s="513"/>
      <c r="HO22" s="513"/>
      <c r="HP22" s="513"/>
      <c r="HQ22" s="513"/>
      <c r="HR22" s="513"/>
      <c r="HS22" s="513"/>
      <c r="HT22" s="513"/>
      <c r="HU22" s="513"/>
      <c r="HV22" s="513"/>
      <c r="HW22" s="513"/>
      <c r="HX22" s="513"/>
      <c r="HY22" s="513"/>
      <c r="HZ22" s="513"/>
      <c r="IA22" s="513"/>
      <c r="IB22" s="513"/>
      <c r="IC22" s="513"/>
      <c r="ID22" s="513"/>
      <c r="IE22" s="513"/>
      <c r="IF22" s="513"/>
      <c r="IG22" s="513"/>
      <c r="IH22" s="513"/>
      <c r="II22" s="513"/>
      <c r="IJ22" s="513"/>
      <c r="IK22" s="513"/>
      <c r="IL22" s="513"/>
      <c r="IM22" s="513"/>
      <c r="IN22" s="513"/>
      <c r="IO22" s="513"/>
      <c r="IP22" s="513"/>
      <c r="IQ22" s="513"/>
      <c r="IR22" s="513"/>
      <c r="IS22" s="513"/>
      <c r="IT22" s="513"/>
      <c r="IU22" s="513"/>
      <c r="IV22" s="513"/>
      <c r="IW22" s="513"/>
      <c r="IX22" s="513"/>
      <c r="IY22" s="513"/>
      <c r="IZ22" s="513"/>
      <c r="JA22" s="513"/>
      <c r="JB22" s="513"/>
      <c r="JC22" s="513"/>
      <c r="JD22" s="513"/>
      <c r="JE22" s="513"/>
      <c r="JF22" s="513"/>
      <c r="JG22" s="513"/>
      <c r="JH22" s="513"/>
      <c r="JI22" s="513"/>
      <c r="JJ22" s="513"/>
      <c r="JK22" s="513"/>
      <c r="JL22" s="513"/>
      <c r="JM22" s="513"/>
      <c r="JN22" s="513"/>
      <c r="JO22" s="513"/>
      <c r="JP22" s="513"/>
      <c r="JQ22" s="513"/>
      <c r="JR22" s="513"/>
      <c r="JS22" s="513"/>
      <c r="JT22" s="513"/>
      <c r="JU22" s="513"/>
      <c r="JV22" s="513"/>
      <c r="JW22" s="513"/>
      <c r="JX22" s="513"/>
      <c r="JY22" s="513"/>
      <c r="JZ22" s="513"/>
      <c r="KA22" s="513"/>
      <c r="KB22" s="513"/>
      <c r="KC22" s="513"/>
      <c r="KD22" s="513"/>
      <c r="KE22" s="513"/>
      <c r="KF22" s="513"/>
      <c r="KG22" s="513"/>
      <c r="KH22" s="513"/>
      <c r="KI22" s="513"/>
      <c r="KJ22" s="513"/>
      <c r="KK22" s="513"/>
      <c r="KL22" s="513"/>
      <c r="KM22" s="513"/>
      <c r="KN22" s="513"/>
      <c r="KO22" s="513"/>
      <c r="KP22" s="513"/>
      <c r="KQ22" s="513"/>
      <c r="KR22" s="513"/>
      <c r="KS22" s="513"/>
      <c r="KT22" s="513"/>
      <c r="KU22" s="513"/>
      <c r="KV22" s="513"/>
      <c r="KW22" s="513"/>
      <c r="KX22" s="513"/>
      <c r="KY22" s="513"/>
      <c r="KZ22" s="513"/>
      <c r="LA22" s="513"/>
      <c r="LB22" s="513"/>
      <c r="LC22" s="513"/>
      <c r="LD22" s="513"/>
      <c r="LE22" s="513"/>
      <c r="LF22" s="513"/>
      <c r="LG22" s="513"/>
      <c r="LH22" s="513"/>
      <c r="LI22" s="513"/>
      <c r="LJ22" s="513"/>
      <c r="LK22" s="513"/>
      <c r="LL22" s="513"/>
      <c r="LM22" s="513"/>
      <c r="LN22" s="513"/>
      <c r="LO22" s="513"/>
      <c r="LP22" s="513"/>
      <c r="LQ22" s="513"/>
      <c r="LR22" s="513"/>
      <c r="LS22" s="513"/>
      <c r="LT22" s="513"/>
      <c r="LU22" s="513"/>
      <c r="LV22" s="513"/>
      <c r="LW22" s="513"/>
      <c r="LX22" s="513"/>
      <c r="LY22" s="513"/>
      <c r="LZ22" s="513"/>
      <c r="MA22" s="513"/>
      <c r="MB22" s="513"/>
      <c r="MC22" s="513"/>
      <c r="MD22" s="513"/>
      <c r="ME22" s="513"/>
      <c r="MF22" s="513"/>
      <c r="MG22" s="513"/>
      <c r="MH22" s="513"/>
      <c r="MI22" s="513"/>
      <c r="MJ22" s="513"/>
      <c r="MK22" s="513"/>
      <c r="ML22" s="513"/>
      <c r="MM22" s="513"/>
      <c r="MN22" s="513"/>
      <c r="MO22" s="513"/>
      <c r="MP22" s="513"/>
      <c r="MQ22" s="513"/>
      <c r="MR22" s="513"/>
      <c r="MS22" s="513"/>
      <c r="MT22" s="513"/>
      <c r="MU22" s="513"/>
      <c r="MV22" s="513"/>
      <c r="MW22" s="513"/>
      <c r="MX22" s="513"/>
      <c r="MY22" s="513"/>
      <c r="MZ22" s="513"/>
      <c r="NA22" s="513"/>
      <c r="NB22" s="513"/>
      <c r="NC22" s="513"/>
      <c r="ND22" s="513"/>
      <c r="NE22" s="513"/>
      <c r="NF22" s="513"/>
      <c r="NG22" s="513"/>
      <c r="NH22" s="513"/>
      <c r="NI22" s="513"/>
      <c r="NJ22" s="513"/>
      <c r="NK22" s="513"/>
      <c r="NL22" s="513"/>
      <c r="NM22" s="513"/>
      <c r="NN22" s="513"/>
      <c r="NO22" s="513"/>
      <c r="NP22" s="513"/>
      <c r="NQ22" s="513"/>
      <c r="NR22" s="513"/>
      <c r="NS22" s="513"/>
      <c r="NT22" s="513"/>
      <c r="NU22" s="513"/>
      <c r="NV22" s="513"/>
      <c r="NW22" s="513"/>
      <c r="NX22" s="513"/>
      <c r="NY22" s="513"/>
      <c r="NZ22" s="513"/>
      <c r="OA22" s="513"/>
      <c r="OB22" s="513"/>
      <c r="OC22" s="513"/>
      <c r="OD22" s="513"/>
      <c r="OE22" s="513"/>
      <c r="OF22" s="513"/>
      <c r="OG22" s="513"/>
      <c r="OH22" s="513"/>
      <c r="OI22" s="513"/>
      <c r="OJ22" s="513"/>
      <c r="OK22" s="513"/>
      <c r="OL22" s="513"/>
      <c r="OM22" s="513"/>
      <c r="ON22" s="513"/>
      <c r="OO22" s="513"/>
      <c r="OP22" s="513"/>
      <c r="OQ22" s="513"/>
      <c r="OR22" s="513"/>
      <c r="OS22" s="513"/>
      <c r="OT22" s="513"/>
      <c r="OU22" s="513"/>
      <c r="OV22" s="513"/>
      <c r="OW22" s="513"/>
      <c r="OX22" s="513"/>
      <c r="OY22" s="513"/>
      <c r="OZ22" s="513"/>
      <c r="PA22" s="513"/>
      <c r="PB22" s="513"/>
      <c r="PC22" s="513"/>
      <c r="PD22" s="513"/>
      <c r="PE22" s="513"/>
      <c r="PF22" s="513"/>
      <c r="PG22" s="513"/>
      <c r="PH22" s="513"/>
      <c r="PI22" s="513"/>
      <c r="PJ22" s="513"/>
      <c r="PK22" s="513"/>
      <c r="PL22" s="513"/>
      <c r="PM22" s="513"/>
      <c r="PN22" s="513"/>
      <c r="PO22" s="513"/>
      <c r="PP22" s="513"/>
      <c r="PQ22" s="513"/>
      <c r="PR22" s="513"/>
      <c r="PS22" s="513"/>
      <c r="PT22" s="513"/>
      <c r="PU22" s="513"/>
      <c r="PV22" s="513"/>
      <c r="PW22" s="513"/>
      <c r="PX22" s="513"/>
      <c r="PY22" s="513"/>
      <c r="PZ22" s="513"/>
      <c r="QA22" s="513"/>
      <c r="QB22" s="513"/>
      <c r="QC22" s="513"/>
      <c r="QD22" s="513"/>
      <c r="QE22" s="513"/>
      <c r="QF22" s="513"/>
      <c r="QG22" s="513"/>
      <c r="QH22" s="513"/>
      <c r="QI22" s="513"/>
      <c r="QJ22" s="513"/>
      <c r="QK22" s="513"/>
      <c r="QL22" s="513"/>
      <c r="QM22" s="513"/>
      <c r="QN22" s="513"/>
      <c r="QO22" s="513"/>
      <c r="QP22" s="513"/>
      <c r="QQ22" s="513"/>
      <c r="QR22" s="513"/>
      <c r="QS22" s="513"/>
      <c r="QT22" s="513"/>
      <c r="QU22" s="513"/>
      <c r="QV22" s="513"/>
      <c r="QW22" s="513"/>
      <c r="QX22" s="513"/>
      <c r="QY22" s="513"/>
      <c r="QZ22" s="513"/>
      <c r="RA22" s="513"/>
      <c r="RB22" s="513"/>
      <c r="RC22" s="513"/>
      <c r="RD22" s="513"/>
      <c r="RE22" s="513"/>
      <c r="RF22" s="513"/>
      <c r="RG22" s="513"/>
      <c r="RH22" s="513"/>
      <c r="RI22" s="513"/>
      <c r="RJ22" s="513"/>
      <c r="RK22" s="513"/>
      <c r="RL22" s="513"/>
      <c r="RM22" s="513"/>
      <c r="RN22" s="513"/>
      <c r="RO22" s="513"/>
      <c r="RP22" s="513"/>
      <c r="RQ22" s="513"/>
      <c r="RR22" s="513"/>
      <c r="RS22" s="513"/>
      <c r="RT22" s="513"/>
      <c r="RU22" s="513"/>
      <c r="RV22" s="513"/>
      <c r="RW22" s="513"/>
      <c r="RX22" s="513"/>
      <c r="RY22" s="513"/>
      <c r="RZ22" s="513"/>
      <c r="SA22" s="513"/>
      <c r="SB22" s="513"/>
      <c r="SC22" s="513"/>
      <c r="SD22" s="513"/>
      <c r="SE22" s="513"/>
      <c r="SF22" s="513"/>
      <c r="SG22" s="513"/>
      <c r="SH22" s="513"/>
      <c r="SI22" s="513"/>
      <c r="SJ22" s="513"/>
      <c r="SK22" s="513"/>
      <c r="SL22" s="513"/>
      <c r="SM22" s="513"/>
      <c r="SN22" s="513"/>
      <c r="SO22" s="513"/>
      <c r="SP22" s="513"/>
      <c r="SQ22" s="513"/>
      <c r="SR22" s="513"/>
      <c r="SS22" s="513"/>
      <c r="ST22" s="513"/>
      <c r="SU22" s="513"/>
      <c r="SV22" s="513"/>
      <c r="SW22" s="513"/>
      <c r="SX22" s="513"/>
      <c r="SY22" s="513"/>
      <c r="SZ22" s="513"/>
      <c r="TA22" s="513"/>
      <c r="TB22" s="513"/>
      <c r="TC22" s="513"/>
      <c r="TD22" s="513"/>
      <c r="TE22" s="513"/>
      <c r="TF22" s="513"/>
      <c r="TG22" s="513"/>
      <c r="TH22" s="513"/>
      <c r="TI22" s="513"/>
      <c r="TJ22" s="513"/>
      <c r="TK22" s="513"/>
      <c r="TL22" s="513"/>
      <c r="TM22" s="513"/>
      <c r="TN22" s="513"/>
      <c r="TO22" s="513"/>
      <c r="TP22" s="513"/>
      <c r="TQ22" s="513"/>
      <c r="TR22" s="513"/>
      <c r="TS22" s="513"/>
      <c r="TT22" s="513"/>
      <c r="TU22" s="513"/>
      <c r="TV22" s="513"/>
      <c r="TW22" s="513"/>
      <c r="TX22" s="513"/>
      <c r="TY22" s="513"/>
      <c r="TZ22" s="513"/>
      <c r="UA22" s="513"/>
      <c r="UB22" s="513"/>
      <c r="UC22" s="513"/>
      <c r="UD22" s="513"/>
      <c r="UE22" s="513"/>
      <c r="UF22" s="513"/>
      <c r="UG22" s="513"/>
      <c r="UH22" s="513"/>
      <c r="UI22" s="513"/>
      <c r="UJ22" s="513"/>
      <c r="UK22" s="513"/>
      <c r="UL22" s="513"/>
      <c r="UM22" s="513"/>
      <c r="UN22" s="513"/>
      <c r="UO22" s="513"/>
      <c r="UP22" s="513"/>
      <c r="UQ22" s="513"/>
      <c r="UR22" s="513"/>
      <c r="US22" s="513"/>
      <c r="UT22" s="513"/>
      <c r="UU22" s="513"/>
      <c r="UV22" s="513"/>
      <c r="UW22" s="513"/>
      <c r="UX22" s="513"/>
      <c r="UY22" s="513"/>
      <c r="UZ22" s="513"/>
      <c r="VA22" s="513"/>
      <c r="VB22" s="513"/>
      <c r="VC22" s="513"/>
      <c r="VD22" s="513"/>
      <c r="VE22" s="513"/>
      <c r="VF22" s="513"/>
      <c r="VG22" s="513"/>
      <c r="VH22" s="513"/>
      <c r="VI22" s="513"/>
      <c r="VJ22" s="513"/>
      <c r="VK22" s="513"/>
      <c r="VL22" s="513"/>
      <c r="VM22" s="513"/>
      <c r="VN22" s="513"/>
      <c r="VO22" s="513"/>
      <c r="VP22" s="513"/>
      <c r="VQ22" s="513"/>
      <c r="VR22" s="513"/>
      <c r="VS22" s="513"/>
      <c r="VT22" s="513"/>
      <c r="VU22" s="513"/>
      <c r="VV22" s="513"/>
      <c r="VW22" s="513"/>
      <c r="VX22" s="513"/>
      <c r="VY22" s="513"/>
      <c r="VZ22" s="513"/>
      <c r="WA22" s="513"/>
      <c r="WB22" s="513"/>
      <c r="WC22" s="513"/>
      <c r="WD22" s="513"/>
      <c r="WE22" s="513"/>
      <c r="WF22" s="513"/>
      <c r="WG22" s="513"/>
      <c r="WH22" s="513"/>
      <c r="WI22" s="513"/>
      <c r="WJ22" s="513"/>
      <c r="WK22" s="513"/>
      <c r="WL22" s="513"/>
      <c r="WM22" s="513"/>
      <c r="WN22" s="513"/>
      <c r="WO22" s="513"/>
      <c r="WP22" s="513"/>
      <c r="WQ22" s="513"/>
      <c r="WR22" s="513"/>
      <c r="WS22" s="513"/>
      <c r="WT22" s="513"/>
      <c r="WU22" s="513"/>
      <c r="WV22" s="513"/>
      <c r="WW22" s="513"/>
      <c r="WX22" s="513"/>
      <c r="WY22" s="513"/>
      <c r="WZ22" s="513"/>
      <c r="XA22" s="513"/>
      <c r="XB22" s="513"/>
      <c r="XC22" s="513"/>
      <c r="XD22" s="513"/>
      <c r="XE22" s="513"/>
      <c r="XF22" s="513"/>
      <c r="XG22" s="513"/>
      <c r="XH22" s="513"/>
      <c r="XI22" s="513"/>
      <c r="XJ22" s="513"/>
      <c r="XK22" s="513"/>
      <c r="XL22" s="513"/>
      <c r="XM22" s="513"/>
      <c r="XN22" s="513"/>
      <c r="XO22" s="513"/>
      <c r="XP22" s="513"/>
      <c r="XQ22" s="513"/>
      <c r="XR22" s="513"/>
      <c r="XS22" s="513"/>
      <c r="XT22" s="513"/>
      <c r="XU22" s="513"/>
      <c r="XV22" s="513"/>
      <c r="XW22" s="513"/>
      <c r="XX22" s="513"/>
      <c r="XY22" s="513"/>
      <c r="XZ22" s="513"/>
      <c r="YA22" s="513"/>
      <c r="YB22" s="513"/>
      <c r="YC22" s="513"/>
      <c r="YD22" s="513"/>
      <c r="YE22" s="513"/>
      <c r="YF22" s="513"/>
      <c r="YG22" s="513"/>
      <c r="YH22" s="513"/>
      <c r="YI22" s="513"/>
      <c r="YJ22" s="513"/>
      <c r="YK22" s="513"/>
      <c r="YL22" s="513"/>
      <c r="YM22" s="513"/>
      <c r="YN22" s="513"/>
      <c r="YO22" s="513"/>
      <c r="YP22" s="513"/>
      <c r="YQ22" s="513"/>
      <c r="YR22" s="513"/>
      <c r="YS22" s="513"/>
      <c r="YT22" s="513"/>
      <c r="YU22" s="513"/>
      <c r="YV22" s="513"/>
      <c r="YW22" s="513"/>
      <c r="YX22" s="513"/>
      <c r="YY22" s="513"/>
      <c r="YZ22" s="513"/>
      <c r="ZA22" s="513"/>
      <c r="ZB22" s="513"/>
      <c r="ZC22" s="513"/>
      <c r="ZD22" s="513"/>
      <c r="ZE22" s="513"/>
      <c r="ZF22" s="513"/>
      <c r="ZG22" s="513"/>
      <c r="ZH22" s="513"/>
      <c r="ZI22" s="513"/>
      <c r="ZJ22" s="513"/>
      <c r="ZK22" s="513"/>
      <c r="ZL22" s="513"/>
      <c r="ZM22" s="513"/>
      <c r="ZN22" s="513"/>
      <c r="ZO22" s="513"/>
      <c r="ZP22" s="513"/>
      <c r="ZQ22" s="513"/>
      <c r="ZR22" s="513"/>
      <c r="ZS22" s="513"/>
      <c r="ZT22" s="513"/>
      <c r="ZU22" s="513"/>
      <c r="ZV22" s="513"/>
      <c r="ZW22" s="513"/>
      <c r="ZX22" s="513"/>
      <c r="ZY22" s="513"/>
      <c r="ZZ22" s="513"/>
      <c r="AAA22" s="513"/>
      <c r="AAB22" s="513"/>
      <c r="AAC22" s="513"/>
      <c r="AAD22" s="513"/>
      <c r="AAE22" s="513"/>
      <c r="AAF22" s="513"/>
      <c r="AAG22" s="513"/>
      <c r="AAH22" s="513"/>
      <c r="AAI22" s="513"/>
      <c r="AAJ22" s="513"/>
      <c r="AAK22" s="513"/>
      <c r="AAL22" s="513"/>
      <c r="AAM22" s="513"/>
      <c r="AAN22" s="513"/>
      <c r="AAO22" s="513"/>
      <c r="AAP22" s="513"/>
      <c r="AAQ22" s="513"/>
      <c r="AAR22" s="513"/>
      <c r="AAS22" s="513"/>
      <c r="AAT22" s="513"/>
      <c r="AAU22" s="513"/>
      <c r="AAV22" s="513"/>
      <c r="AAW22" s="513"/>
      <c r="AAX22" s="513"/>
      <c r="AAY22" s="513"/>
      <c r="AAZ22" s="513"/>
      <c r="ABA22" s="513"/>
      <c r="ABB22" s="513"/>
      <c r="ABC22" s="513"/>
      <c r="ABD22" s="513"/>
      <c r="ABE22" s="513"/>
      <c r="ABF22" s="513"/>
      <c r="ABG22" s="513"/>
      <c r="ABH22" s="513"/>
      <c r="ABI22" s="513"/>
      <c r="ABJ22" s="513"/>
      <c r="ABK22" s="513"/>
      <c r="ABL22" s="513"/>
      <c r="ABM22" s="513"/>
      <c r="ABN22" s="513"/>
      <c r="ABO22" s="513"/>
      <c r="ABP22" s="513"/>
      <c r="ABQ22" s="513"/>
      <c r="ABR22" s="513"/>
      <c r="ABS22" s="513"/>
      <c r="ABT22" s="513"/>
      <c r="ABU22" s="513"/>
      <c r="ABV22" s="513"/>
      <c r="ABW22" s="513"/>
      <c r="ABX22" s="513"/>
      <c r="ABY22" s="513"/>
      <c r="ABZ22" s="513"/>
      <c r="ACA22" s="513"/>
      <c r="ACB22" s="513"/>
      <c r="ACC22" s="513"/>
      <c r="ACD22" s="513"/>
      <c r="ACE22" s="513"/>
      <c r="ACF22" s="513"/>
      <c r="ACG22" s="513"/>
      <c r="ACH22" s="513"/>
      <c r="ACI22" s="513"/>
      <c r="ACJ22" s="513"/>
      <c r="ACK22" s="513"/>
      <c r="ACL22" s="513"/>
      <c r="ACM22" s="513"/>
      <c r="ACN22" s="513"/>
      <c r="ACO22" s="513"/>
      <c r="ACP22" s="513"/>
      <c r="ACQ22" s="513"/>
      <c r="ACR22" s="513"/>
      <c r="ACS22" s="513"/>
      <c r="ACT22" s="513"/>
      <c r="ACU22" s="513"/>
      <c r="ACV22" s="513"/>
      <c r="ACW22" s="513"/>
      <c r="ACX22" s="513"/>
      <c r="ACY22" s="513"/>
      <c r="ACZ22" s="513"/>
      <c r="ADA22" s="513"/>
      <c r="ADB22" s="513"/>
      <c r="ADC22" s="513"/>
      <c r="ADD22" s="513"/>
      <c r="ADE22" s="513"/>
      <c r="ADF22" s="513"/>
      <c r="ADG22" s="513"/>
      <c r="ADH22" s="513"/>
      <c r="ADI22" s="513"/>
      <c r="ADJ22" s="513"/>
      <c r="ADK22" s="513"/>
      <c r="ADL22" s="513"/>
      <c r="ADM22" s="513"/>
      <c r="ADN22" s="513"/>
      <c r="ADO22" s="513"/>
      <c r="ADP22" s="513"/>
      <c r="ADQ22" s="513"/>
      <c r="ADR22" s="513"/>
      <c r="ADS22" s="513"/>
      <c r="ADT22" s="513"/>
      <c r="ADU22" s="513"/>
      <c r="ADV22" s="513"/>
      <c r="ADW22" s="513"/>
      <c r="ADX22" s="513"/>
      <c r="ADY22" s="513"/>
      <c r="ADZ22" s="513"/>
      <c r="AEA22" s="513"/>
      <c r="AEB22" s="513"/>
      <c r="AEC22" s="513"/>
      <c r="AED22" s="513"/>
      <c r="AEE22" s="513"/>
      <c r="AEF22" s="513"/>
      <c r="AEG22" s="513"/>
      <c r="AEH22" s="513"/>
      <c r="AEI22" s="513"/>
      <c r="AEJ22" s="513"/>
      <c r="AEK22" s="513"/>
      <c r="AEL22" s="513"/>
      <c r="AEM22" s="513"/>
      <c r="AEN22" s="513"/>
      <c r="AEO22" s="513"/>
      <c r="AEP22" s="513"/>
      <c r="AEQ22" s="513"/>
      <c r="AER22" s="513"/>
      <c r="AES22" s="513"/>
      <c r="AET22" s="513"/>
      <c r="AEU22" s="513"/>
      <c r="AEV22" s="513"/>
      <c r="AEW22" s="513"/>
      <c r="AEX22" s="513"/>
      <c r="AEY22" s="513"/>
      <c r="AEZ22" s="513"/>
      <c r="AFA22" s="513"/>
      <c r="AFB22" s="513"/>
      <c r="AFC22" s="513"/>
      <c r="AFD22" s="513"/>
      <c r="AFE22" s="513"/>
      <c r="AFF22" s="513"/>
      <c r="AFG22" s="513"/>
      <c r="AFH22" s="513"/>
      <c r="AFI22" s="513"/>
      <c r="AFJ22" s="513"/>
      <c r="AFK22" s="513"/>
      <c r="AFL22" s="513"/>
      <c r="AFM22" s="513"/>
      <c r="AFN22" s="513"/>
      <c r="AFO22" s="513"/>
      <c r="AFP22" s="513"/>
      <c r="AFQ22" s="513"/>
      <c r="AFR22" s="513"/>
      <c r="AFS22" s="513"/>
      <c r="AFT22" s="513"/>
      <c r="AFU22" s="513"/>
      <c r="AFV22" s="513"/>
      <c r="AFW22" s="513"/>
      <c r="AFX22" s="513"/>
      <c r="AFY22" s="513"/>
      <c r="AFZ22" s="513"/>
      <c r="AGA22" s="513"/>
      <c r="AGB22" s="513"/>
      <c r="AGC22" s="513"/>
      <c r="AGD22" s="513"/>
      <c r="AGE22" s="513"/>
      <c r="AGF22" s="513"/>
      <c r="AGG22" s="513"/>
      <c r="AGH22" s="513"/>
      <c r="AGI22" s="513"/>
      <c r="AGJ22" s="513"/>
      <c r="AGK22" s="513"/>
      <c r="AGL22" s="513"/>
      <c r="AGM22" s="513"/>
      <c r="AGN22" s="513"/>
      <c r="AGO22" s="513"/>
      <c r="AGP22" s="513"/>
      <c r="AGQ22" s="513"/>
      <c r="AGR22" s="513"/>
      <c r="AGS22" s="513"/>
      <c r="AGT22" s="513"/>
      <c r="AGU22" s="513"/>
      <c r="AGV22" s="513"/>
      <c r="AGW22" s="513"/>
      <c r="AGX22" s="513"/>
      <c r="AGY22" s="513"/>
      <c r="AGZ22" s="513"/>
      <c r="AHA22" s="513"/>
      <c r="AHB22" s="513"/>
      <c r="AHC22" s="513"/>
      <c r="AHD22" s="513"/>
      <c r="AHE22" s="513"/>
      <c r="AHF22" s="513"/>
      <c r="AHG22" s="513"/>
      <c r="AHH22" s="513"/>
      <c r="AHI22" s="513"/>
      <c r="AHJ22" s="513"/>
      <c r="AHK22" s="513"/>
      <c r="AHL22" s="513"/>
      <c r="AHM22" s="513"/>
      <c r="AHN22" s="513"/>
      <c r="AHO22" s="513"/>
      <c r="AHP22" s="513"/>
      <c r="AHQ22" s="513"/>
      <c r="AHR22" s="513"/>
      <c r="AHS22" s="513"/>
      <c r="AHT22" s="513"/>
      <c r="AHU22" s="513"/>
      <c r="AHV22" s="513"/>
      <c r="AHW22" s="513"/>
      <c r="AHX22" s="513"/>
      <c r="AHY22" s="513"/>
      <c r="AHZ22" s="513"/>
      <c r="AIA22" s="513"/>
      <c r="AIB22" s="513"/>
      <c r="AIC22" s="513"/>
      <c r="AID22" s="513"/>
      <c r="AIE22" s="513"/>
      <c r="AIF22" s="513"/>
      <c r="AIG22" s="513"/>
      <c r="AIH22" s="513"/>
      <c r="AII22" s="513"/>
      <c r="AIJ22" s="513"/>
      <c r="AIK22" s="513"/>
      <c r="AIL22" s="513"/>
      <c r="AIM22" s="513"/>
      <c r="AIN22" s="513"/>
      <c r="AIO22" s="513"/>
      <c r="AIP22" s="513"/>
      <c r="AIQ22" s="513"/>
      <c r="AIR22" s="513"/>
      <c r="AIS22" s="513"/>
      <c r="AIT22" s="513"/>
      <c r="AIU22" s="513"/>
      <c r="AIV22" s="513"/>
      <c r="AIW22" s="513"/>
      <c r="AIX22" s="513"/>
      <c r="AIY22" s="513"/>
      <c r="AIZ22" s="513"/>
      <c r="AJA22" s="513"/>
      <c r="AJB22" s="513"/>
      <c r="AJC22" s="513"/>
      <c r="AJD22" s="513"/>
      <c r="AJE22" s="513"/>
      <c r="AJF22" s="513"/>
      <c r="AJG22" s="513"/>
      <c r="AJH22" s="513"/>
      <c r="AJI22" s="513"/>
      <c r="AJJ22" s="513"/>
      <c r="AJK22" s="513"/>
      <c r="AJL22" s="513"/>
      <c r="AJM22" s="513"/>
      <c r="AJN22" s="513"/>
      <c r="AJO22" s="513"/>
      <c r="AJP22" s="513"/>
      <c r="AJQ22" s="513"/>
      <c r="AJR22" s="513"/>
      <c r="AJS22" s="513"/>
      <c r="AJT22" s="513"/>
      <c r="AJU22" s="513"/>
      <c r="AJV22" s="513"/>
      <c r="AJW22" s="513"/>
      <c r="AJX22" s="513"/>
      <c r="AJY22" s="513"/>
      <c r="AJZ22" s="513"/>
      <c r="AKA22" s="513"/>
      <c r="AKB22" s="513"/>
      <c r="AKC22" s="513"/>
      <c r="AKD22" s="513"/>
      <c r="AKE22" s="513"/>
      <c r="AKF22" s="513"/>
      <c r="AKG22" s="513"/>
      <c r="AKH22" s="513"/>
      <c r="AKI22" s="513"/>
      <c r="AKJ22" s="513"/>
      <c r="AKK22" s="513"/>
      <c r="AKL22" s="513"/>
      <c r="AKM22" s="513"/>
      <c r="AKN22" s="513"/>
      <c r="AKO22" s="513"/>
      <c r="AKP22" s="513"/>
      <c r="AKQ22" s="513"/>
      <c r="AKR22" s="513"/>
      <c r="AKS22" s="513"/>
      <c r="AKT22" s="513"/>
      <c r="AKU22" s="513"/>
      <c r="AKV22" s="513"/>
      <c r="AKW22" s="513"/>
      <c r="AKX22" s="513"/>
      <c r="AKY22" s="513"/>
      <c r="AKZ22" s="513"/>
      <c r="ALA22" s="513"/>
      <c r="ALB22" s="513"/>
      <c r="ALC22" s="513"/>
      <c r="ALD22" s="513"/>
      <c r="ALE22" s="513"/>
      <c r="ALF22" s="513"/>
      <c r="ALG22" s="513"/>
      <c r="ALH22" s="513"/>
      <c r="ALI22" s="513"/>
      <c r="ALJ22" s="513"/>
      <c r="ALK22" s="513"/>
      <c r="ALL22" s="513"/>
      <c r="ALM22" s="513"/>
      <c r="ALN22" s="513"/>
      <c r="ALO22" s="513"/>
      <c r="ALP22" s="513"/>
      <c r="ALQ22" s="513"/>
      <c r="ALR22" s="513"/>
      <c r="ALS22" s="513"/>
      <c r="ALT22" s="513"/>
      <c r="ALU22" s="513"/>
      <c r="ALV22" s="513"/>
      <c r="ALW22" s="513"/>
      <c r="ALX22" s="513"/>
      <c r="ALY22" s="513"/>
      <c r="ALZ22" s="513"/>
      <c r="AMA22" s="513"/>
      <c r="AMB22" s="513"/>
      <c r="AMC22" s="513"/>
      <c r="AMD22" s="513"/>
      <c r="AME22" s="513"/>
      <c r="AMF22" s="513"/>
      <c r="AMG22" s="513"/>
      <c r="AMH22" s="513"/>
      <c r="AMI22" s="513"/>
      <c r="AMJ22" s="513"/>
      <c r="AMK22" s="513"/>
      <c r="AML22" s="513"/>
      <c r="AMM22" s="513"/>
      <c r="AMN22" s="513"/>
      <c r="AMO22" s="513"/>
    </row>
    <row r="23" spans="1:8192 8215:9215 9238:10238 10261:11261 11284:12284 12307:13307 13330:14330 14353:15353 15376:16376" s="279" customFormat="1" x14ac:dyDescent="0.25">
      <c r="A23" s="231">
        <v>45251</v>
      </c>
      <c r="B23" s="99" t="s">
        <v>159</v>
      </c>
      <c r="C23" s="511">
        <v>7790</v>
      </c>
      <c r="D23" s="408">
        <v>110018843</v>
      </c>
      <c r="E23" s="289">
        <v>2522.1999999999998</v>
      </c>
      <c r="F23" s="523">
        <v>45271</v>
      </c>
      <c r="G23" s="150"/>
      <c r="H23" s="151"/>
      <c r="I23" s="152"/>
      <c r="J23" s="152"/>
      <c r="K23" s="92"/>
      <c r="L23" s="528">
        <v>1293.1199999999999</v>
      </c>
      <c r="M23" s="153"/>
      <c r="N23" s="152"/>
      <c r="O23" s="152">
        <v>1077.5999999999999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307"/>
      <c r="AD23" s="154">
        <v>215.52</v>
      </c>
      <c r="AE23" s="102" t="s">
        <v>163</v>
      </c>
      <c r="AF23" s="81">
        <f t="shared" si="3"/>
        <v>0</v>
      </c>
      <c r="AG23" s="513"/>
      <c r="AH23" s="152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3"/>
      <c r="BP23" s="513"/>
      <c r="BQ23" s="513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3"/>
      <c r="CD23" s="513"/>
      <c r="CE23" s="513"/>
      <c r="CF23" s="513"/>
      <c r="CG23" s="513"/>
      <c r="CH23" s="513"/>
      <c r="CI23" s="513"/>
      <c r="CJ23" s="513"/>
      <c r="CK23" s="513"/>
      <c r="CL23" s="513"/>
      <c r="CM23" s="513"/>
      <c r="CN23" s="513"/>
      <c r="CO23" s="513"/>
      <c r="CP23" s="513"/>
      <c r="CQ23" s="513"/>
      <c r="CR23" s="513"/>
      <c r="CS23" s="513"/>
      <c r="CT23" s="513"/>
      <c r="CU23" s="513"/>
      <c r="CV23" s="513"/>
      <c r="CW23" s="513"/>
      <c r="CX23" s="513"/>
      <c r="CY23" s="513"/>
      <c r="CZ23" s="513"/>
      <c r="DA23" s="513"/>
      <c r="DB23" s="513"/>
      <c r="DC23" s="513"/>
      <c r="DD23" s="513"/>
      <c r="DE23" s="513"/>
      <c r="DF23" s="513"/>
      <c r="DG23" s="513"/>
      <c r="DH23" s="513"/>
      <c r="DI23" s="513"/>
      <c r="DJ23" s="513"/>
      <c r="DK23" s="513"/>
      <c r="DL23" s="513"/>
      <c r="DM23" s="513"/>
      <c r="DN23" s="513"/>
      <c r="DO23" s="513"/>
      <c r="DP23" s="513"/>
      <c r="DQ23" s="513"/>
      <c r="DR23" s="513"/>
      <c r="DS23" s="513"/>
      <c r="DT23" s="513"/>
      <c r="DU23" s="513"/>
      <c r="DV23" s="513"/>
      <c r="DW23" s="513"/>
      <c r="DX23" s="513"/>
      <c r="DY23" s="513"/>
      <c r="DZ23" s="513"/>
      <c r="EA23" s="513"/>
      <c r="EB23" s="513"/>
      <c r="EC23" s="513"/>
      <c r="ED23" s="513"/>
      <c r="EE23" s="513"/>
      <c r="EF23" s="513"/>
      <c r="EG23" s="513"/>
      <c r="EH23" s="513"/>
      <c r="EI23" s="513"/>
      <c r="EJ23" s="513"/>
      <c r="EK23" s="513"/>
      <c r="EL23" s="513"/>
      <c r="EM23" s="513"/>
      <c r="EN23" s="513"/>
      <c r="EO23" s="513"/>
      <c r="EP23" s="513"/>
      <c r="EQ23" s="513"/>
      <c r="ER23" s="513"/>
      <c r="ES23" s="513"/>
      <c r="ET23" s="513"/>
      <c r="EU23" s="513"/>
      <c r="EV23" s="513"/>
      <c r="EW23" s="513"/>
      <c r="EX23" s="513"/>
      <c r="EY23" s="513"/>
      <c r="EZ23" s="513"/>
      <c r="FA23" s="513"/>
      <c r="FB23" s="513"/>
      <c r="FC23" s="513"/>
      <c r="FD23" s="513"/>
      <c r="FE23" s="513"/>
      <c r="FF23" s="513"/>
      <c r="FG23" s="513"/>
      <c r="FH23" s="513"/>
      <c r="FI23" s="513"/>
      <c r="FJ23" s="513"/>
      <c r="FK23" s="513"/>
      <c r="FL23" s="513"/>
      <c r="FM23" s="513"/>
      <c r="FN23" s="513"/>
      <c r="FO23" s="513"/>
      <c r="FP23" s="513"/>
      <c r="FQ23" s="513"/>
      <c r="FR23" s="513"/>
      <c r="FS23" s="513"/>
      <c r="FT23" s="513"/>
      <c r="FU23" s="513"/>
      <c r="FV23" s="513"/>
      <c r="FW23" s="513"/>
      <c r="FX23" s="513"/>
      <c r="FY23" s="513"/>
      <c r="FZ23" s="513"/>
      <c r="GA23" s="513"/>
      <c r="GB23" s="513"/>
      <c r="GC23" s="513"/>
      <c r="GD23" s="513"/>
      <c r="GE23" s="513"/>
      <c r="GF23" s="513"/>
      <c r="GG23" s="513"/>
      <c r="GH23" s="513"/>
      <c r="GI23" s="513"/>
      <c r="GJ23" s="513"/>
      <c r="GK23" s="513"/>
      <c r="GL23" s="513"/>
      <c r="GM23" s="513"/>
      <c r="GN23" s="513"/>
      <c r="GO23" s="513"/>
      <c r="GP23" s="513"/>
      <c r="GQ23" s="513"/>
      <c r="GR23" s="513"/>
      <c r="GS23" s="513"/>
      <c r="GT23" s="513"/>
      <c r="GU23" s="513"/>
      <c r="GV23" s="513"/>
      <c r="GW23" s="513"/>
      <c r="GX23" s="513"/>
      <c r="GY23" s="513"/>
      <c r="GZ23" s="513"/>
      <c r="HA23" s="513"/>
      <c r="HB23" s="513"/>
      <c r="HC23" s="513"/>
      <c r="HD23" s="513"/>
      <c r="HE23" s="513"/>
      <c r="HF23" s="513"/>
      <c r="HG23" s="513"/>
      <c r="HH23" s="513"/>
      <c r="HI23" s="513"/>
      <c r="HJ23" s="513"/>
      <c r="HK23" s="513"/>
      <c r="HL23" s="513"/>
      <c r="HM23" s="513"/>
      <c r="HN23" s="513"/>
      <c r="HO23" s="513"/>
      <c r="HP23" s="513"/>
      <c r="HQ23" s="513"/>
      <c r="HR23" s="513"/>
      <c r="HS23" s="513"/>
      <c r="HT23" s="513"/>
      <c r="HU23" s="513"/>
      <c r="HV23" s="513"/>
      <c r="HW23" s="513"/>
      <c r="HX23" s="513"/>
      <c r="HY23" s="513"/>
      <c r="HZ23" s="513"/>
      <c r="IA23" s="513"/>
      <c r="IB23" s="513"/>
      <c r="IC23" s="513"/>
      <c r="ID23" s="513"/>
      <c r="IE23" s="513"/>
      <c r="IF23" s="513"/>
      <c r="IG23" s="513"/>
      <c r="IH23" s="513"/>
      <c r="II23" s="513"/>
      <c r="IJ23" s="513"/>
      <c r="IK23" s="513"/>
      <c r="IL23" s="513"/>
      <c r="IM23" s="513"/>
      <c r="IN23" s="513"/>
      <c r="IO23" s="513"/>
      <c r="IP23" s="513"/>
      <c r="IQ23" s="513"/>
      <c r="IR23" s="513"/>
      <c r="IS23" s="513"/>
      <c r="IT23" s="513"/>
      <c r="IU23" s="513"/>
      <c r="IV23" s="513"/>
      <c r="IW23" s="513"/>
      <c r="IX23" s="513"/>
      <c r="IY23" s="513"/>
      <c r="IZ23" s="513"/>
      <c r="JA23" s="513"/>
      <c r="JB23" s="513"/>
      <c r="JC23" s="513"/>
      <c r="JD23" s="513"/>
      <c r="JE23" s="513"/>
      <c r="JF23" s="513"/>
      <c r="JG23" s="513"/>
      <c r="JH23" s="513"/>
      <c r="JI23" s="513"/>
      <c r="JJ23" s="513"/>
      <c r="JK23" s="513"/>
      <c r="JL23" s="513"/>
      <c r="JM23" s="513"/>
      <c r="JN23" s="513"/>
      <c r="JO23" s="513"/>
      <c r="JP23" s="513"/>
      <c r="JQ23" s="513"/>
      <c r="JR23" s="513"/>
      <c r="JS23" s="513"/>
      <c r="JT23" s="513"/>
      <c r="JU23" s="513"/>
      <c r="JV23" s="513"/>
      <c r="JW23" s="513"/>
      <c r="JX23" s="513"/>
      <c r="JY23" s="513"/>
      <c r="JZ23" s="513"/>
      <c r="KA23" s="513"/>
      <c r="KB23" s="513"/>
      <c r="KC23" s="513"/>
      <c r="KD23" s="513"/>
      <c r="KE23" s="513"/>
      <c r="KF23" s="513"/>
      <c r="KG23" s="513"/>
      <c r="KH23" s="513"/>
      <c r="KI23" s="513"/>
      <c r="KJ23" s="513"/>
      <c r="KK23" s="513"/>
      <c r="KL23" s="513"/>
      <c r="KM23" s="513"/>
      <c r="KN23" s="513"/>
      <c r="KO23" s="513"/>
      <c r="KP23" s="513"/>
      <c r="KQ23" s="513"/>
      <c r="KR23" s="513"/>
      <c r="KS23" s="513"/>
      <c r="KT23" s="513"/>
      <c r="KU23" s="513"/>
      <c r="KV23" s="513"/>
      <c r="KW23" s="513"/>
      <c r="KX23" s="513"/>
      <c r="KY23" s="513"/>
      <c r="KZ23" s="513"/>
      <c r="LA23" s="513"/>
      <c r="LB23" s="513"/>
      <c r="LC23" s="513"/>
      <c r="LD23" s="513"/>
      <c r="LE23" s="513"/>
      <c r="LF23" s="513"/>
      <c r="LG23" s="513"/>
      <c r="LH23" s="513"/>
      <c r="LI23" s="513"/>
      <c r="LJ23" s="513"/>
      <c r="LK23" s="513"/>
      <c r="LL23" s="513"/>
      <c r="LM23" s="513"/>
      <c r="LN23" s="513"/>
      <c r="LO23" s="513"/>
      <c r="LP23" s="513"/>
      <c r="LQ23" s="513"/>
      <c r="LR23" s="513"/>
      <c r="LS23" s="513"/>
      <c r="LT23" s="513"/>
      <c r="LU23" s="513"/>
      <c r="LV23" s="513"/>
      <c r="LW23" s="513"/>
      <c r="LX23" s="513"/>
      <c r="LY23" s="513"/>
      <c r="LZ23" s="513"/>
      <c r="MA23" s="513"/>
      <c r="MB23" s="513"/>
      <c r="MC23" s="513"/>
      <c r="MD23" s="513"/>
      <c r="ME23" s="513"/>
      <c r="MF23" s="513"/>
      <c r="MG23" s="513"/>
      <c r="MH23" s="513"/>
      <c r="MI23" s="513"/>
      <c r="MJ23" s="513"/>
      <c r="MK23" s="513"/>
      <c r="ML23" s="513"/>
      <c r="MM23" s="513"/>
      <c r="MN23" s="513"/>
      <c r="MO23" s="513"/>
      <c r="MP23" s="513"/>
      <c r="MQ23" s="513"/>
      <c r="MR23" s="513"/>
      <c r="MS23" s="513"/>
      <c r="MT23" s="513"/>
      <c r="MU23" s="513"/>
      <c r="MV23" s="513"/>
      <c r="MW23" s="513"/>
      <c r="MX23" s="513"/>
      <c r="MY23" s="513"/>
      <c r="MZ23" s="513"/>
      <c r="NA23" s="513"/>
      <c r="NB23" s="513"/>
      <c r="NC23" s="513"/>
      <c r="ND23" s="513"/>
      <c r="NE23" s="513"/>
      <c r="NF23" s="513"/>
      <c r="NG23" s="513"/>
      <c r="NH23" s="513"/>
      <c r="NI23" s="513"/>
      <c r="NJ23" s="513"/>
      <c r="NK23" s="513"/>
      <c r="NL23" s="513"/>
      <c r="NM23" s="513"/>
      <c r="NN23" s="513"/>
      <c r="NO23" s="513"/>
      <c r="NP23" s="513"/>
      <c r="NQ23" s="513"/>
      <c r="NR23" s="513"/>
      <c r="NS23" s="513"/>
      <c r="NT23" s="513"/>
      <c r="NU23" s="513"/>
      <c r="NV23" s="513"/>
      <c r="NW23" s="513"/>
      <c r="NX23" s="513"/>
      <c r="NY23" s="513"/>
      <c r="NZ23" s="513"/>
      <c r="OA23" s="513"/>
      <c r="OB23" s="513"/>
      <c r="OC23" s="513"/>
      <c r="OD23" s="513"/>
      <c r="OE23" s="513"/>
      <c r="OF23" s="513"/>
      <c r="OG23" s="513"/>
      <c r="OH23" s="513"/>
      <c r="OI23" s="513"/>
      <c r="OJ23" s="513"/>
      <c r="OK23" s="513"/>
      <c r="OL23" s="513"/>
      <c r="OM23" s="513"/>
      <c r="ON23" s="513"/>
      <c r="OO23" s="513"/>
      <c r="OP23" s="513"/>
      <c r="OQ23" s="513"/>
      <c r="OR23" s="513"/>
      <c r="OS23" s="513"/>
      <c r="OT23" s="513"/>
      <c r="OU23" s="513"/>
      <c r="OV23" s="513"/>
      <c r="OW23" s="513"/>
      <c r="OX23" s="513"/>
      <c r="OY23" s="513"/>
      <c r="OZ23" s="513"/>
      <c r="PA23" s="513"/>
      <c r="PB23" s="513"/>
      <c r="PC23" s="513"/>
      <c r="PD23" s="513"/>
      <c r="PE23" s="513"/>
      <c r="PF23" s="513"/>
      <c r="PG23" s="513"/>
      <c r="PH23" s="513"/>
      <c r="PI23" s="513"/>
      <c r="PJ23" s="513"/>
      <c r="PK23" s="513"/>
      <c r="PL23" s="513"/>
      <c r="PM23" s="513"/>
      <c r="PN23" s="513"/>
      <c r="PO23" s="513"/>
      <c r="PP23" s="513"/>
      <c r="PQ23" s="513"/>
      <c r="PR23" s="513"/>
      <c r="PS23" s="513"/>
      <c r="PT23" s="513"/>
      <c r="PU23" s="513"/>
      <c r="PV23" s="513"/>
      <c r="PW23" s="513"/>
      <c r="PX23" s="513"/>
      <c r="PY23" s="513"/>
      <c r="PZ23" s="513"/>
      <c r="QA23" s="513"/>
      <c r="QB23" s="513"/>
      <c r="QC23" s="513"/>
      <c r="QD23" s="513"/>
      <c r="QE23" s="513"/>
      <c r="QF23" s="513"/>
      <c r="QG23" s="513"/>
      <c r="QH23" s="513"/>
      <c r="QI23" s="513"/>
      <c r="QJ23" s="513"/>
      <c r="QK23" s="513"/>
      <c r="QL23" s="513"/>
      <c r="QM23" s="513"/>
      <c r="QN23" s="513"/>
      <c r="QO23" s="513"/>
      <c r="QP23" s="513"/>
      <c r="QQ23" s="513"/>
      <c r="QR23" s="513"/>
      <c r="QS23" s="513"/>
      <c r="QT23" s="513"/>
      <c r="QU23" s="513"/>
      <c r="QV23" s="513"/>
      <c r="QW23" s="513"/>
      <c r="QX23" s="513"/>
      <c r="QY23" s="513"/>
      <c r="QZ23" s="513"/>
      <c r="RA23" s="513"/>
      <c r="RB23" s="513"/>
      <c r="RC23" s="513"/>
      <c r="RD23" s="513"/>
      <c r="RE23" s="513"/>
      <c r="RF23" s="513"/>
      <c r="RG23" s="513"/>
      <c r="RH23" s="513"/>
      <c r="RI23" s="513"/>
      <c r="RJ23" s="513"/>
      <c r="RK23" s="513"/>
      <c r="RL23" s="513"/>
      <c r="RM23" s="513"/>
      <c r="RN23" s="513"/>
      <c r="RO23" s="513"/>
      <c r="RP23" s="513"/>
      <c r="RQ23" s="513"/>
      <c r="RR23" s="513"/>
      <c r="RS23" s="513"/>
      <c r="RT23" s="513"/>
      <c r="RU23" s="513"/>
      <c r="RV23" s="513"/>
      <c r="RW23" s="513"/>
      <c r="RX23" s="513"/>
      <c r="RY23" s="513"/>
      <c r="RZ23" s="513"/>
      <c r="SA23" s="513"/>
      <c r="SB23" s="513"/>
      <c r="SC23" s="513"/>
      <c r="SD23" s="513"/>
      <c r="SE23" s="513"/>
      <c r="SF23" s="513"/>
      <c r="SG23" s="513"/>
      <c r="SH23" s="513"/>
      <c r="SI23" s="513"/>
      <c r="SJ23" s="513"/>
      <c r="SK23" s="513"/>
      <c r="SL23" s="513"/>
      <c r="SM23" s="513"/>
      <c r="SN23" s="513"/>
      <c r="SO23" s="513"/>
      <c r="SP23" s="513"/>
      <c r="SQ23" s="513"/>
      <c r="SR23" s="513"/>
      <c r="SS23" s="513"/>
      <c r="ST23" s="513"/>
      <c r="SU23" s="513"/>
      <c r="SV23" s="513"/>
      <c r="SW23" s="513"/>
      <c r="SX23" s="513"/>
      <c r="SY23" s="513"/>
      <c r="SZ23" s="513"/>
      <c r="TA23" s="513"/>
      <c r="TB23" s="513"/>
      <c r="TC23" s="513"/>
      <c r="TD23" s="513"/>
      <c r="TE23" s="513"/>
      <c r="TF23" s="513"/>
      <c r="TG23" s="513"/>
      <c r="TH23" s="513"/>
      <c r="TI23" s="513"/>
      <c r="TJ23" s="513"/>
      <c r="TK23" s="513"/>
      <c r="TL23" s="513"/>
      <c r="TM23" s="513"/>
      <c r="TN23" s="513"/>
      <c r="TO23" s="513"/>
      <c r="TP23" s="513"/>
      <c r="TQ23" s="513"/>
      <c r="TR23" s="513"/>
      <c r="TS23" s="513"/>
      <c r="TT23" s="513"/>
      <c r="TU23" s="513"/>
      <c r="TV23" s="513"/>
      <c r="TW23" s="513"/>
      <c r="TX23" s="513"/>
      <c r="TY23" s="513"/>
      <c r="TZ23" s="513"/>
      <c r="UA23" s="513"/>
      <c r="UB23" s="513"/>
      <c r="UC23" s="513"/>
      <c r="UD23" s="513"/>
      <c r="UE23" s="513"/>
      <c r="UF23" s="513"/>
      <c r="UG23" s="513"/>
      <c r="UH23" s="513"/>
      <c r="UI23" s="513"/>
      <c r="UJ23" s="513"/>
      <c r="UK23" s="513"/>
      <c r="UL23" s="513"/>
      <c r="UM23" s="513"/>
      <c r="UN23" s="513"/>
      <c r="UO23" s="513"/>
      <c r="UP23" s="513"/>
      <c r="UQ23" s="513"/>
      <c r="UR23" s="513"/>
      <c r="US23" s="513"/>
      <c r="UT23" s="513"/>
      <c r="UU23" s="513"/>
      <c r="UV23" s="513"/>
      <c r="UW23" s="513"/>
      <c r="UX23" s="513"/>
      <c r="UY23" s="513"/>
      <c r="UZ23" s="513"/>
      <c r="VA23" s="513"/>
      <c r="VB23" s="513"/>
      <c r="VC23" s="513"/>
      <c r="VD23" s="513"/>
      <c r="VE23" s="513"/>
      <c r="VF23" s="513"/>
      <c r="VG23" s="513"/>
      <c r="VH23" s="513"/>
      <c r="VI23" s="513"/>
      <c r="VJ23" s="513"/>
      <c r="VK23" s="513"/>
      <c r="VL23" s="513"/>
      <c r="VM23" s="513"/>
      <c r="VN23" s="513"/>
      <c r="VO23" s="513"/>
      <c r="VP23" s="513"/>
      <c r="VQ23" s="513"/>
      <c r="VR23" s="513"/>
      <c r="VS23" s="513"/>
      <c r="VT23" s="513"/>
      <c r="VU23" s="513"/>
      <c r="VV23" s="513"/>
      <c r="VW23" s="513"/>
      <c r="VX23" s="513"/>
      <c r="VY23" s="513"/>
      <c r="VZ23" s="513"/>
      <c r="WA23" s="513"/>
      <c r="WB23" s="513"/>
      <c r="WC23" s="513"/>
      <c r="WD23" s="513"/>
      <c r="WE23" s="513"/>
      <c r="WF23" s="513"/>
      <c r="WG23" s="513"/>
      <c r="WH23" s="513"/>
      <c r="WI23" s="513"/>
      <c r="WJ23" s="513"/>
      <c r="WK23" s="513"/>
      <c r="WL23" s="513"/>
      <c r="WM23" s="513"/>
      <c r="WN23" s="513"/>
      <c r="WO23" s="513"/>
      <c r="WP23" s="513"/>
      <c r="WQ23" s="513"/>
      <c r="WR23" s="513"/>
      <c r="WS23" s="513"/>
      <c r="WT23" s="513"/>
      <c r="WU23" s="513"/>
      <c r="WV23" s="513"/>
      <c r="WW23" s="513"/>
      <c r="WX23" s="513"/>
      <c r="WY23" s="513"/>
      <c r="WZ23" s="513"/>
      <c r="XA23" s="513"/>
      <c r="XB23" s="513"/>
      <c r="XC23" s="513"/>
      <c r="XD23" s="513"/>
      <c r="XE23" s="513"/>
      <c r="XF23" s="513"/>
      <c r="XG23" s="513"/>
      <c r="XH23" s="513"/>
      <c r="XI23" s="513"/>
      <c r="XJ23" s="513"/>
      <c r="XK23" s="513"/>
      <c r="XL23" s="513"/>
      <c r="XM23" s="513"/>
      <c r="XN23" s="513"/>
      <c r="XO23" s="513"/>
      <c r="XP23" s="513"/>
      <c r="XQ23" s="513"/>
      <c r="XR23" s="513"/>
      <c r="XS23" s="513"/>
      <c r="XT23" s="513"/>
      <c r="XU23" s="513"/>
      <c r="XV23" s="513"/>
      <c r="XW23" s="513"/>
      <c r="XX23" s="513"/>
      <c r="XY23" s="513"/>
      <c r="XZ23" s="513"/>
      <c r="YA23" s="513"/>
      <c r="YB23" s="513"/>
      <c r="YC23" s="513"/>
      <c r="YD23" s="513"/>
      <c r="YE23" s="513"/>
      <c r="YF23" s="513"/>
      <c r="YG23" s="513"/>
      <c r="YH23" s="513"/>
      <c r="YI23" s="513"/>
      <c r="YJ23" s="513"/>
      <c r="YK23" s="513"/>
      <c r="YL23" s="513"/>
      <c r="YM23" s="513"/>
      <c r="YN23" s="513"/>
      <c r="YO23" s="513"/>
      <c r="YP23" s="513"/>
      <c r="YQ23" s="513"/>
      <c r="YR23" s="513"/>
      <c r="YS23" s="513"/>
      <c r="YT23" s="513"/>
      <c r="YU23" s="513"/>
      <c r="YV23" s="513"/>
      <c r="YW23" s="513"/>
      <c r="YX23" s="513"/>
      <c r="YY23" s="513"/>
      <c r="YZ23" s="513"/>
      <c r="ZA23" s="513"/>
      <c r="ZB23" s="513"/>
      <c r="ZC23" s="513"/>
      <c r="ZD23" s="513"/>
      <c r="ZE23" s="513"/>
      <c r="ZF23" s="513"/>
      <c r="ZG23" s="513"/>
      <c r="ZH23" s="513"/>
      <c r="ZI23" s="513"/>
      <c r="ZJ23" s="513"/>
      <c r="ZK23" s="513"/>
      <c r="ZL23" s="513"/>
      <c r="ZM23" s="513"/>
      <c r="ZN23" s="513"/>
      <c r="ZO23" s="513"/>
      <c r="ZP23" s="513"/>
      <c r="ZQ23" s="513"/>
      <c r="ZR23" s="513"/>
      <c r="ZS23" s="513"/>
      <c r="ZT23" s="513"/>
      <c r="ZU23" s="513"/>
      <c r="ZV23" s="513"/>
      <c r="ZW23" s="513"/>
      <c r="ZX23" s="513"/>
      <c r="ZY23" s="513"/>
      <c r="ZZ23" s="513"/>
      <c r="AAA23" s="513"/>
      <c r="AAB23" s="513"/>
      <c r="AAC23" s="513"/>
      <c r="AAD23" s="513"/>
      <c r="AAE23" s="513"/>
      <c r="AAF23" s="513"/>
      <c r="AAG23" s="513"/>
      <c r="AAH23" s="513"/>
      <c r="AAI23" s="513"/>
      <c r="AAJ23" s="513"/>
      <c r="AAK23" s="513"/>
      <c r="AAL23" s="513"/>
      <c r="AAM23" s="513"/>
      <c r="AAN23" s="513"/>
      <c r="AAO23" s="513"/>
      <c r="AAP23" s="513"/>
      <c r="AAQ23" s="513"/>
      <c r="AAR23" s="513"/>
      <c r="AAS23" s="513"/>
      <c r="AAT23" s="513"/>
      <c r="AAU23" s="513"/>
      <c r="AAV23" s="513"/>
      <c r="AAW23" s="513"/>
      <c r="AAX23" s="513"/>
      <c r="AAY23" s="513"/>
      <c r="AAZ23" s="513"/>
      <c r="ABA23" s="513"/>
      <c r="ABB23" s="513"/>
      <c r="ABC23" s="513"/>
      <c r="ABD23" s="513"/>
      <c r="ABE23" s="513"/>
      <c r="ABF23" s="513"/>
      <c r="ABG23" s="513"/>
      <c r="ABH23" s="513"/>
      <c r="ABI23" s="513"/>
      <c r="ABJ23" s="513"/>
      <c r="ABK23" s="513"/>
      <c r="ABL23" s="513"/>
      <c r="ABM23" s="513"/>
      <c r="ABN23" s="513"/>
      <c r="ABO23" s="513"/>
      <c r="ABP23" s="513"/>
      <c r="ABQ23" s="513"/>
      <c r="ABR23" s="513"/>
      <c r="ABS23" s="513"/>
      <c r="ABT23" s="513"/>
      <c r="ABU23" s="513"/>
      <c r="ABV23" s="513"/>
      <c r="ABW23" s="513"/>
      <c r="ABX23" s="513"/>
      <c r="ABY23" s="513"/>
      <c r="ABZ23" s="513"/>
      <c r="ACA23" s="513"/>
      <c r="ACB23" s="513"/>
      <c r="ACC23" s="513"/>
      <c r="ACD23" s="513"/>
      <c r="ACE23" s="513"/>
      <c r="ACF23" s="513"/>
      <c r="ACG23" s="513"/>
      <c r="ACH23" s="513"/>
      <c r="ACI23" s="513"/>
      <c r="ACJ23" s="513"/>
      <c r="ACK23" s="513"/>
      <c r="ACL23" s="513"/>
      <c r="ACM23" s="513"/>
      <c r="ACN23" s="513"/>
      <c r="ACO23" s="513"/>
      <c r="ACP23" s="513"/>
      <c r="ACQ23" s="513"/>
      <c r="ACR23" s="513"/>
      <c r="ACS23" s="513"/>
      <c r="ACT23" s="513"/>
      <c r="ACU23" s="513"/>
      <c r="ACV23" s="513"/>
      <c r="ACW23" s="513"/>
      <c r="ACX23" s="513"/>
      <c r="ACY23" s="513"/>
      <c r="ACZ23" s="513"/>
      <c r="ADA23" s="513"/>
      <c r="ADB23" s="513"/>
      <c r="ADC23" s="513"/>
      <c r="ADD23" s="513"/>
      <c r="ADE23" s="513"/>
      <c r="ADF23" s="513"/>
      <c r="ADG23" s="513"/>
      <c r="ADH23" s="513"/>
      <c r="ADI23" s="513"/>
      <c r="ADJ23" s="513"/>
      <c r="ADK23" s="513"/>
      <c r="ADL23" s="513"/>
      <c r="ADM23" s="513"/>
      <c r="ADN23" s="513"/>
      <c r="ADO23" s="513"/>
      <c r="ADP23" s="513"/>
      <c r="ADQ23" s="513"/>
      <c r="ADR23" s="513"/>
      <c r="ADS23" s="513"/>
      <c r="ADT23" s="513"/>
      <c r="ADU23" s="513"/>
      <c r="ADV23" s="513"/>
      <c r="ADW23" s="513"/>
      <c r="ADX23" s="513"/>
      <c r="ADY23" s="513"/>
      <c r="ADZ23" s="513"/>
      <c r="AEA23" s="513"/>
      <c r="AEB23" s="513"/>
      <c r="AEC23" s="513"/>
      <c r="AED23" s="513"/>
      <c r="AEE23" s="513"/>
      <c r="AEF23" s="513"/>
      <c r="AEG23" s="513"/>
      <c r="AEH23" s="513"/>
      <c r="AEI23" s="513"/>
      <c r="AEJ23" s="513"/>
      <c r="AEK23" s="513"/>
      <c r="AEL23" s="513"/>
      <c r="AEM23" s="513"/>
      <c r="AEN23" s="513"/>
      <c r="AEO23" s="513"/>
      <c r="AEP23" s="513"/>
      <c r="AEQ23" s="513"/>
      <c r="AER23" s="513"/>
      <c r="AES23" s="513"/>
      <c r="AET23" s="513"/>
      <c r="AEU23" s="513"/>
      <c r="AEV23" s="513"/>
      <c r="AEW23" s="513"/>
      <c r="AEX23" s="513"/>
      <c r="AEY23" s="513"/>
      <c r="AEZ23" s="513"/>
      <c r="AFA23" s="513"/>
      <c r="AFB23" s="513"/>
      <c r="AFC23" s="513"/>
      <c r="AFD23" s="513"/>
      <c r="AFE23" s="513"/>
      <c r="AFF23" s="513"/>
      <c r="AFG23" s="513"/>
      <c r="AFH23" s="513"/>
      <c r="AFI23" s="513"/>
      <c r="AFJ23" s="513"/>
      <c r="AFK23" s="513"/>
      <c r="AFL23" s="513"/>
      <c r="AFM23" s="513"/>
      <c r="AFN23" s="513"/>
      <c r="AFO23" s="513"/>
      <c r="AFP23" s="513"/>
      <c r="AFQ23" s="513"/>
      <c r="AFR23" s="513"/>
      <c r="AFS23" s="513"/>
      <c r="AFT23" s="513"/>
      <c r="AFU23" s="513"/>
      <c r="AFV23" s="513"/>
      <c r="AFW23" s="513"/>
      <c r="AFX23" s="513"/>
      <c r="AFY23" s="513"/>
      <c r="AFZ23" s="513"/>
      <c r="AGA23" s="513"/>
      <c r="AGB23" s="513"/>
      <c r="AGC23" s="513"/>
      <c r="AGD23" s="513"/>
      <c r="AGE23" s="513"/>
      <c r="AGF23" s="513"/>
      <c r="AGG23" s="513"/>
      <c r="AGH23" s="513"/>
      <c r="AGI23" s="513"/>
      <c r="AGJ23" s="513"/>
      <c r="AGK23" s="513"/>
      <c r="AGL23" s="513"/>
      <c r="AGM23" s="513"/>
      <c r="AGN23" s="513"/>
      <c r="AGO23" s="513"/>
      <c r="AGP23" s="513"/>
      <c r="AGQ23" s="513"/>
      <c r="AGR23" s="513"/>
      <c r="AGS23" s="513"/>
      <c r="AGT23" s="513"/>
      <c r="AGU23" s="513"/>
      <c r="AGV23" s="513"/>
      <c r="AGW23" s="513"/>
      <c r="AGX23" s="513"/>
      <c r="AGY23" s="513"/>
      <c r="AGZ23" s="513"/>
      <c r="AHA23" s="513"/>
      <c r="AHB23" s="513"/>
      <c r="AHC23" s="513"/>
      <c r="AHD23" s="513"/>
      <c r="AHE23" s="513"/>
      <c r="AHF23" s="513"/>
      <c r="AHG23" s="513"/>
      <c r="AHH23" s="513"/>
      <c r="AHI23" s="513"/>
      <c r="AHJ23" s="513"/>
      <c r="AHK23" s="513"/>
      <c r="AHL23" s="513"/>
      <c r="AHM23" s="513"/>
      <c r="AHN23" s="513"/>
      <c r="AHO23" s="513"/>
      <c r="AHP23" s="513"/>
      <c r="AHQ23" s="513"/>
      <c r="AHR23" s="513"/>
      <c r="AHS23" s="513"/>
      <c r="AHT23" s="513"/>
      <c r="AHU23" s="513"/>
      <c r="AHV23" s="513"/>
      <c r="AHW23" s="513"/>
      <c r="AHX23" s="513"/>
      <c r="AHY23" s="513"/>
      <c r="AHZ23" s="513"/>
      <c r="AIA23" s="513"/>
      <c r="AIB23" s="513"/>
      <c r="AIC23" s="513"/>
      <c r="AID23" s="513"/>
      <c r="AIE23" s="513"/>
      <c r="AIF23" s="513"/>
      <c r="AIG23" s="513"/>
      <c r="AIH23" s="513"/>
      <c r="AII23" s="513"/>
      <c r="AIJ23" s="513"/>
      <c r="AIK23" s="513"/>
      <c r="AIL23" s="513"/>
      <c r="AIM23" s="513"/>
      <c r="AIN23" s="513"/>
      <c r="AIO23" s="513"/>
      <c r="AIP23" s="513"/>
      <c r="AIQ23" s="513"/>
      <c r="AIR23" s="513"/>
      <c r="AIS23" s="513"/>
      <c r="AIT23" s="513"/>
      <c r="AIU23" s="513"/>
      <c r="AIV23" s="513"/>
      <c r="AIW23" s="513"/>
      <c r="AIX23" s="513"/>
      <c r="AIY23" s="513"/>
      <c r="AIZ23" s="513"/>
      <c r="AJA23" s="513"/>
      <c r="AJB23" s="513"/>
      <c r="AJC23" s="513"/>
      <c r="AJD23" s="513"/>
      <c r="AJE23" s="513"/>
      <c r="AJF23" s="513"/>
      <c r="AJG23" s="513"/>
      <c r="AJH23" s="513"/>
      <c r="AJI23" s="513"/>
      <c r="AJJ23" s="513"/>
      <c r="AJK23" s="513"/>
      <c r="AJL23" s="513"/>
      <c r="AJM23" s="513"/>
      <c r="AJN23" s="513"/>
      <c r="AJO23" s="513"/>
      <c r="AJP23" s="513"/>
      <c r="AJQ23" s="513"/>
      <c r="AJR23" s="513"/>
      <c r="AJS23" s="513"/>
      <c r="AJT23" s="513"/>
      <c r="AJU23" s="513"/>
      <c r="AJV23" s="513"/>
      <c r="AJW23" s="513"/>
      <c r="AJX23" s="513"/>
      <c r="AJY23" s="513"/>
      <c r="AJZ23" s="513"/>
      <c r="AKA23" s="513"/>
      <c r="AKB23" s="513"/>
      <c r="AKC23" s="513"/>
      <c r="AKD23" s="513"/>
      <c r="AKE23" s="513"/>
      <c r="AKF23" s="513"/>
      <c r="AKG23" s="513"/>
      <c r="AKH23" s="513"/>
      <c r="AKI23" s="513"/>
      <c r="AKJ23" s="513"/>
      <c r="AKK23" s="513"/>
      <c r="AKL23" s="513"/>
      <c r="AKM23" s="513"/>
      <c r="AKN23" s="513"/>
      <c r="AKO23" s="513"/>
      <c r="AKP23" s="513"/>
      <c r="AKQ23" s="513"/>
      <c r="AKR23" s="513"/>
      <c r="AKS23" s="513"/>
      <c r="AKT23" s="513"/>
      <c r="AKU23" s="513"/>
      <c r="AKV23" s="513"/>
      <c r="AKW23" s="513"/>
      <c r="AKX23" s="513"/>
      <c r="AKY23" s="513"/>
      <c r="AKZ23" s="513"/>
      <c r="ALA23" s="513"/>
      <c r="ALB23" s="513"/>
      <c r="ALC23" s="513"/>
      <c r="ALD23" s="513"/>
      <c r="ALE23" s="513"/>
      <c r="ALF23" s="513"/>
      <c r="ALG23" s="513"/>
      <c r="ALH23" s="513"/>
      <c r="ALI23" s="513"/>
      <c r="ALJ23" s="513"/>
      <c r="ALK23" s="513"/>
      <c r="ALL23" s="513"/>
      <c r="ALM23" s="513"/>
      <c r="ALN23" s="513"/>
      <c r="ALO23" s="513"/>
      <c r="ALP23" s="513"/>
      <c r="ALQ23" s="513"/>
      <c r="ALR23" s="513"/>
      <c r="ALS23" s="513"/>
      <c r="ALT23" s="513"/>
      <c r="ALU23" s="513"/>
      <c r="ALV23" s="513"/>
      <c r="ALW23" s="513"/>
      <c r="ALX23" s="513"/>
      <c r="ALY23" s="513"/>
      <c r="ALZ23" s="513"/>
      <c r="AMA23" s="513"/>
      <c r="AMB23" s="513"/>
      <c r="AMC23" s="513"/>
      <c r="AMD23" s="513"/>
      <c r="AME23" s="513"/>
      <c r="AMF23" s="513"/>
      <c r="AMG23" s="513"/>
      <c r="AMH23" s="513"/>
      <c r="AMI23" s="513"/>
      <c r="AMJ23" s="513"/>
      <c r="AMK23" s="513"/>
      <c r="AML23" s="513"/>
      <c r="AMM23" s="513"/>
      <c r="AMN23" s="513"/>
      <c r="AMO23" s="513"/>
    </row>
    <row r="24" spans="1:8192 8215:9215 9238:10238 10261:11261 11284:12284 12307:13307 13330:14330 14353:15353 15376:16376" s="279" customFormat="1" x14ac:dyDescent="0.25">
      <c r="A24" s="231">
        <v>45251</v>
      </c>
      <c r="B24" s="99" t="s">
        <v>329</v>
      </c>
      <c r="C24" s="511" t="s">
        <v>338</v>
      </c>
      <c r="D24" s="408" t="s">
        <v>367</v>
      </c>
      <c r="E24" s="289">
        <v>35</v>
      </c>
      <c r="F24" s="103">
        <v>45280</v>
      </c>
      <c r="G24" s="150"/>
      <c r="H24" s="151"/>
      <c r="I24" s="152"/>
      <c r="J24" s="152"/>
      <c r="K24" s="92"/>
      <c r="L24" s="528">
        <v>35</v>
      </c>
      <c r="M24" s="153"/>
      <c r="N24" s="152"/>
      <c r="O24" s="152"/>
      <c r="P24" s="152"/>
      <c r="Q24" s="152"/>
      <c r="R24" s="152"/>
      <c r="S24" s="152"/>
      <c r="T24" s="152"/>
      <c r="U24" s="152"/>
      <c r="V24" s="152">
        <v>35</v>
      </c>
      <c r="W24" s="152"/>
      <c r="X24" s="152"/>
      <c r="Y24" s="152"/>
      <c r="Z24" s="152"/>
      <c r="AA24" s="152"/>
      <c r="AB24" s="152"/>
      <c r="AC24" s="307"/>
      <c r="AD24" s="154"/>
      <c r="AE24" s="102"/>
      <c r="AF24" s="81">
        <f t="shared" ref="AF24:AF25" si="4">+L24-SUM(M24:AD24)</f>
        <v>0</v>
      </c>
      <c r="AG24" s="513"/>
      <c r="AH24" s="152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/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  <c r="CK24" s="513"/>
      <c r="CL24" s="513"/>
      <c r="CM24" s="513"/>
      <c r="CN24" s="513"/>
      <c r="CO24" s="513"/>
      <c r="CP24" s="513"/>
      <c r="CQ24" s="513"/>
      <c r="CR24" s="513"/>
      <c r="CS24" s="513"/>
      <c r="CT24" s="513"/>
      <c r="CU24" s="513"/>
      <c r="CV24" s="513"/>
      <c r="CW24" s="513"/>
      <c r="CX24" s="513"/>
      <c r="CY24" s="513"/>
      <c r="CZ24" s="513"/>
      <c r="DA24" s="513"/>
      <c r="DB24" s="513"/>
      <c r="DC24" s="513"/>
      <c r="DD24" s="513"/>
      <c r="DE24" s="513"/>
      <c r="DF24" s="513"/>
      <c r="DG24" s="513"/>
      <c r="DH24" s="513"/>
      <c r="DI24" s="513"/>
      <c r="DJ24" s="513"/>
      <c r="DK24" s="513"/>
      <c r="DL24" s="513"/>
      <c r="DM24" s="513"/>
      <c r="DN24" s="513"/>
      <c r="DO24" s="513"/>
      <c r="DP24" s="513"/>
      <c r="DQ24" s="513"/>
      <c r="DR24" s="513"/>
      <c r="DS24" s="513"/>
      <c r="DT24" s="513"/>
      <c r="DU24" s="513"/>
      <c r="DV24" s="513"/>
      <c r="DW24" s="513"/>
      <c r="DX24" s="513"/>
      <c r="DY24" s="513"/>
      <c r="DZ24" s="513"/>
      <c r="EA24" s="513"/>
      <c r="EB24" s="513"/>
      <c r="EC24" s="513"/>
      <c r="ED24" s="513"/>
      <c r="EE24" s="513"/>
      <c r="EF24" s="513"/>
      <c r="EG24" s="513"/>
      <c r="EH24" s="513"/>
      <c r="EI24" s="513"/>
      <c r="EJ24" s="513"/>
      <c r="EK24" s="513"/>
      <c r="EL24" s="513"/>
      <c r="EM24" s="513"/>
      <c r="EN24" s="513"/>
      <c r="EO24" s="513"/>
      <c r="EP24" s="513"/>
      <c r="EQ24" s="513"/>
      <c r="ER24" s="513"/>
      <c r="ES24" s="513"/>
      <c r="ET24" s="513"/>
      <c r="EU24" s="513"/>
      <c r="EV24" s="513"/>
      <c r="EW24" s="513"/>
      <c r="EX24" s="513"/>
      <c r="EY24" s="513"/>
      <c r="EZ24" s="513"/>
      <c r="FA24" s="513"/>
      <c r="FB24" s="513"/>
      <c r="FC24" s="513"/>
      <c r="FD24" s="513"/>
      <c r="FE24" s="513"/>
      <c r="FF24" s="513"/>
      <c r="FG24" s="513"/>
      <c r="FH24" s="513"/>
      <c r="FI24" s="513"/>
      <c r="FJ24" s="513"/>
      <c r="FK24" s="513"/>
      <c r="FL24" s="513"/>
      <c r="FM24" s="513"/>
      <c r="FN24" s="513"/>
      <c r="FO24" s="513"/>
      <c r="FP24" s="513"/>
      <c r="FQ24" s="513"/>
      <c r="FR24" s="513"/>
      <c r="FS24" s="513"/>
      <c r="FT24" s="513"/>
      <c r="FU24" s="513"/>
      <c r="FV24" s="513"/>
      <c r="FW24" s="513"/>
      <c r="FX24" s="513"/>
      <c r="FY24" s="513"/>
      <c r="FZ24" s="513"/>
      <c r="GA24" s="513"/>
      <c r="GB24" s="513"/>
      <c r="GC24" s="513"/>
      <c r="GD24" s="513"/>
      <c r="GE24" s="513"/>
      <c r="GF24" s="513"/>
      <c r="GG24" s="513"/>
      <c r="GH24" s="513"/>
      <c r="GI24" s="513"/>
      <c r="GJ24" s="513"/>
      <c r="GK24" s="513"/>
      <c r="GL24" s="513"/>
      <c r="GM24" s="513"/>
      <c r="GN24" s="513"/>
      <c r="GO24" s="513"/>
      <c r="GP24" s="513"/>
      <c r="GQ24" s="513"/>
      <c r="GR24" s="513"/>
      <c r="GS24" s="513"/>
      <c r="GT24" s="513"/>
      <c r="GU24" s="513"/>
      <c r="GV24" s="513"/>
      <c r="GW24" s="513"/>
      <c r="GX24" s="513"/>
      <c r="GY24" s="513"/>
      <c r="GZ24" s="513"/>
      <c r="HA24" s="513"/>
      <c r="HB24" s="513"/>
      <c r="HC24" s="513"/>
      <c r="HD24" s="513"/>
      <c r="HE24" s="513"/>
      <c r="HF24" s="513"/>
      <c r="HG24" s="513"/>
      <c r="HH24" s="513"/>
      <c r="HI24" s="513"/>
      <c r="HJ24" s="513"/>
      <c r="HK24" s="513"/>
      <c r="HL24" s="513"/>
      <c r="HM24" s="513"/>
      <c r="HN24" s="513"/>
      <c r="HO24" s="513"/>
      <c r="HP24" s="513"/>
      <c r="HQ24" s="513"/>
      <c r="HR24" s="513"/>
      <c r="HS24" s="513"/>
      <c r="HT24" s="513"/>
      <c r="HU24" s="513"/>
      <c r="HV24" s="513"/>
      <c r="HW24" s="513"/>
      <c r="HX24" s="513"/>
      <c r="HY24" s="513"/>
      <c r="HZ24" s="513"/>
      <c r="IA24" s="513"/>
      <c r="IB24" s="513"/>
      <c r="IC24" s="513"/>
      <c r="ID24" s="513"/>
      <c r="IE24" s="513"/>
      <c r="IF24" s="513"/>
      <c r="IG24" s="513"/>
      <c r="IH24" s="513"/>
      <c r="II24" s="513"/>
      <c r="IJ24" s="513"/>
      <c r="IK24" s="513"/>
      <c r="IL24" s="513"/>
      <c r="IM24" s="513"/>
      <c r="IN24" s="513"/>
      <c r="IO24" s="513"/>
      <c r="IP24" s="513"/>
      <c r="IQ24" s="513"/>
      <c r="IR24" s="513"/>
      <c r="IS24" s="513"/>
      <c r="IT24" s="513"/>
      <c r="IU24" s="513"/>
      <c r="IV24" s="513"/>
      <c r="IW24" s="513"/>
      <c r="IX24" s="513"/>
      <c r="IY24" s="513"/>
      <c r="IZ24" s="513"/>
      <c r="JA24" s="513"/>
      <c r="JB24" s="513"/>
      <c r="JC24" s="513"/>
      <c r="JD24" s="513"/>
      <c r="JE24" s="513"/>
      <c r="JF24" s="513"/>
      <c r="JG24" s="513"/>
      <c r="JH24" s="513"/>
      <c r="JI24" s="513"/>
      <c r="JJ24" s="513"/>
      <c r="JK24" s="513"/>
      <c r="JL24" s="513"/>
      <c r="JM24" s="513"/>
      <c r="JN24" s="513"/>
      <c r="JO24" s="513"/>
      <c r="JP24" s="513"/>
      <c r="JQ24" s="513"/>
      <c r="JR24" s="513"/>
      <c r="JS24" s="513"/>
      <c r="JT24" s="513"/>
      <c r="JU24" s="513"/>
      <c r="JV24" s="513"/>
      <c r="JW24" s="513"/>
      <c r="JX24" s="513"/>
      <c r="JY24" s="513"/>
      <c r="JZ24" s="513"/>
      <c r="KA24" s="513"/>
      <c r="KB24" s="513"/>
      <c r="KC24" s="513"/>
      <c r="KD24" s="513"/>
      <c r="KE24" s="513"/>
      <c r="KF24" s="513"/>
      <c r="KG24" s="513"/>
      <c r="KH24" s="513"/>
      <c r="KI24" s="513"/>
      <c r="KJ24" s="513"/>
      <c r="KK24" s="513"/>
      <c r="KL24" s="513"/>
      <c r="KM24" s="513"/>
      <c r="KN24" s="513"/>
      <c r="KO24" s="513"/>
      <c r="KP24" s="513"/>
      <c r="KQ24" s="513"/>
      <c r="KR24" s="513"/>
      <c r="KS24" s="513"/>
      <c r="KT24" s="513"/>
      <c r="KU24" s="513"/>
      <c r="KV24" s="513"/>
      <c r="KW24" s="513"/>
      <c r="KX24" s="513"/>
      <c r="KY24" s="513"/>
      <c r="KZ24" s="513"/>
      <c r="LA24" s="513"/>
      <c r="LB24" s="513"/>
      <c r="LC24" s="513"/>
      <c r="LD24" s="513"/>
      <c r="LE24" s="513"/>
      <c r="LF24" s="513"/>
      <c r="LG24" s="513"/>
      <c r="LH24" s="513"/>
      <c r="LI24" s="513"/>
      <c r="LJ24" s="513"/>
      <c r="LK24" s="513"/>
      <c r="LL24" s="513"/>
      <c r="LM24" s="513"/>
      <c r="LN24" s="513"/>
      <c r="LO24" s="513"/>
      <c r="LP24" s="513"/>
      <c r="LQ24" s="513"/>
      <c r="LR24" s="513"/>
      <c r="LS24" s="513"/>
      <c r="LT24" s="513"/>
      <c r="LU24" s="513"/>
      <c r="LV24" s="513"/>
      <c r="LW24" s="513"/>
      <c r="LX24" s="513"/>
      <c r="LY24" s="513"/>
      <c r="LZ24" s="513"/>
      <c r="MA24" s="513"/>
      <c r="MB24" s="513"/>
      <c r="MC24" s="513"/>
      <c r="MD24" s="513"/>
      <c r="ME24" s="513"/>
      <c r="MF24" s="513"/>
      <c r="MG24" s="513"/>
      <c r="MH24" s="513"/>
      <c r="MI24" s="513"/>
      <c r="MJ24" s="513"/>
      <c r="MK24" s="513"/>
      <c r="ML24" s="513"/>
      <c r="MM24" s="513"/>
      <c r="MN24" s="513"/>
      <c r="MO24" s="513"/>
      <c r="MP24" s="513"/>
      <c r="MQ24" s="513"/>
      <c r="MR24" s="513"/>
      <c r="MS24" s="513"/>
      <c r="MT24" s="513"/>
      <c r="MU24" s="513"/>
      <c r="MV24" s="513"/>
      <c r="MW24" s="513"/>
      <c r="MX24" s="513"/>
      <c r="MY24" s="513"/>
      <c r="MZ24" s="513"/>
      <c r="NA24" s="513"/>
      <c r="NB24" s="513"/>
      <c r="NC24" s="513"/>
      <c r="ND24" s="513"/>
      <c r="NE24" s="513"/>
      <c r="NF24" s="513"/>
      <c r="NG24" s="513"/>
      <c r="NH24" s="513"/>
      <c r="NI24" s="513"/>
      <c r="NJ24" s="513"/>
      <c r="NK24" s="513"/>
      <c r="NL24" s="513"/>
      <c r="NM24" s="513"/>
      <c r="NN24" s="513"/>
      <c r="NO24" s="513"/>
      <c r="NP24" s="513"/>
      <c r="NQ24" s="513"/>
      <c r="NR24" s="513"/>
      <c r="NS24" s="513"/>
      <c r="NT24" s="513"/>
      <c r="NU24" s="513"/>
      <c r="NV24" s="513"/>
      <c r="NW24" s="513"/>
      <c r="NX24" s="513"/>
      <c r="NY24" s="513"/>
      <c r="NZ24" s="513"/>
      <c r="OA24" s="513"/>
      <c r="OB24" s="513"/>
      <c r="OC24" s="513"/>
      <c r="OD24" s="513"/>
      <c r="OE24" s="513"/>
      <c r="OF24" s="513"/>
      <c r="OG24" s="513"/>
      <c r="OH24" s="513"/>
      <c r="OI24" s="513"/>
      <c r="OJ24" s="513"/>
      <c r="OK24" s="513"/>
      <c r="OL24" s="513"/>
      <c r="OM24" s="513"/>
      <c r="ON24" s="513"/>
      <c r="OO24" s="513"/>
      <c r="OP24" s="513"/>
      <c r="OQ24" s="513"/>
      <c r="OR24" s="513"/>
      <c r="OS24" s="513"/>
      <c r="OT24" s="513"/>
      <c r="OU24" s="513"/>
      <c r="OV24" s="513"/>
      <c r="OW24" s="513"/>
      <c r="OX24" s="513"/>
      <c r="OY24" s="513"/>
      <c r="OZ24" s="513"/>
      <c r="PA24" s="513"/>
      <c r="PB24" s="513"/>
      <c r="PC24" s="513"/>
      <c r="PD24" s="513"/>
      <c r="PE24" s="513"/>
      <c r="PF24" s="513"/>
      <c r="PG24" s="513"/>
      <c r="PH24" s="513"/>
      <c r="PI24" s="513"/>
      <c r="PJ24" s="513"/>
      <c r="PK24" s="513"/>
      <c r="PL24" s="513"/>
      <c r="PM24" s="513"/>
      <c r="PN24" s="513"/>
      <c r="PO24" s="513"/>
      <c r="PP24" s="513"/>
      <c r="PQ24" s="513"/>
      <c r="PR24" s="513"/>
      <c r="PS24" s="513"/>
      <c r="PT24" s="513"/>
      <c r="PU24" s="513"/>
      <c r="PV24" s="513"/>
      <c r="PW24" s="513"/>
      <c r="PX24" s="513"/>
      <c r="PY24" s="513"/>
      <c r="PZ24" s="513"/>
      <c r="QA24" s="513"/>
      <c r="QB24" s="513"/>
      <c r="QC24" s="513"/>
      <c r="QD24" s="513"/>
      <c r="QE24" s="513"/>
      <c r="QF24" s="513"/>
      <c r="QG24" s="513"/>
      <c r="QH24" s="513"/>
      <c r="QI24" s="513"/>
      <c r="QJ24" s="513"/>
      <c r="QK24" s="513"/>
      <c r="QL24" s="513"/>
      <c r="QM24" s="513"/>
      <c r="QN24" s="513"/>
      <c r="QO24" s="513"/>
      <c r="QP24" s="513"/>
      <c r="QQ24" s="513"/>
      <c r="QR24" s="513"/>
      <c r="QS24" s="513"/>
      <c r="QT24" s="513"/>
      <c r="QU24" s="513"/>
      <c r="QV24" s="513"/>
      <c r="QW24" s="513"/>
      <c r="QX24" s="513"/>
      <c r="QY24" s="513"/>
      <c r="QZ24" s="513"/>
      <c r="RA24" s="513"/>
      <c r="RB24" s="513"/>
      <c r="RC24" s="513"/>
      <c r="RD24" s="513"/>
      <c r="RE24" s="513"/>
      <c r="RF24" s="513"/>
      <c r="RG24" s="513"/>
      <c r="RH24" s="513"/>
      <c r="RI24" s="513"/>
      <c r="RJ24" s="513"/>
      <c r="RK24" s="513"/>
      <c r="RL24" s="513"/>
      <c r="RM24" s="513"/>
      <c r="RN24" s="513"/>
      <c r="RO24" s="513"/>
      <c r="RP24" s="513"/>
      <c r="RQ24" s="513"/>
      <c r="RR24" s="513"/>
      <c r="RS24" s="513"/>
      <c r="RT24" s="513"/>
      <c r="RU24" s="513"/>
      <c r="RV24" s="513"/>
      <c r="RW24" s="513"/>
      <c r="RX24" s="513"/>
      <c r="RY24" s="513"/>
      <c r="RZ24" s="513"/>
      <c r="SA24" s="513"/>
      <c r="SB24" s="513"/>
      <c r="SC24" s="513"/>
      <c r="SD24" s="513"/>
      <c r="SE24" s="513"/>
      <c r="SF24" s="513"/>
      <c r="SG24" s="513"/>
      <c r="SH24" s="513"/>
      <c r="SI24" s="513"/>
      <c r="SJ24" s="513"/>
      <c r="SK24" s="513"/>
      <c r="SL24" s="513"/>
      <c r="SM24" s="513"/>
      <c r="SN24" s="513"/>
      <c r="SO24" s="513"/>
      <c r="SP24" s="513"/>
      <c r="SQ24" s="513"/>
      <c r="SR24" s="513"/>
      <c r="SS24" s="513"/>
      <c r="ST24" s="513"/>
      <c r="SU24" s="513"/>
      <c r="SV24" s="513"/>
      <c r="SW24" s="513"/>
      <c r="SX24" s="513"/>
      <c r="SY24" s="513"/>
      <c r="SZ24" s="513"/>
      <c r="TA24" s="513"/>
      <c r="TB24" s="513"/>
      <c r="TC24" s="513"/>
      <c r="TD24" s="513"/>
      <c r="TE24" s="513"/>
      <c r="TF24" s="513"/>
      <c r="TG24" s="513"/>
      <c r="TH24" s="513"/>
      <c r="TI24" s="513"/>
      <c r="TJ24" s="513"/>
      <c r="TK24" s="513"/>
      <c r="TL24" s="513"/>
      <c r="TM24" s="513"/>
      <c r="TN24" s="513"/>
      <c r="TO24" s="513"/>
      <c r="TP24" s="513"/>
      <c r="TQ24" s="513"/>
      <c r="TR24" s="513"/>
      <c r="TS24" s="513"/>
      <c r="TT24" s="513"/>
      <c r="TU24" s="513"/>
      <c r="TV24" s="513"/>
      <c r="TW24" s="513"/>
      <c r="TX24" s="513"/>
      <c r="TY24" s="513"/>
      <c r="TZ24" s="513"/>
      <c r="UA24" s="513"/>
      <c r="UB24" s="513"/>
      <c r="UC24" s="513"/>
      <c r="UD24" s="513"/>
      <c r="UE24" s="513"/>
      <c r="UF24" s="513"/>
      <c r="UG24" s="513"/>
      <c r="UH24" s="513"/>
      <c r="UI24" s="513"/>
      <c r="UJ24" s="513"/>
      <c r="UK24" s="513"/>
      <c r="UL24" s="513"/>
      <c r="UM24" s="513"/>
      <c r="UN24" s="513"/>
      <c r="UO24" s="513"/>
      <c r="UP24" s="513"/>
      <c r="UQ24" s="513"/>
      <c r="UR24" s="513"/>
      <c r="US24" s="513"/>
      <c r="UT24" s="513"/>
      <c r="UU24" s="513"/>
      <c r="UV24" s="513"/>
      <c r="UW24" s="513"/>
      <c r="UX24" s="513"/>
      <c r="UY24" s="513"/>
      <c r="UZ24" s="513"/>
      <c r="VA24" s="513"/>
      <c r="VB24" s="513"/>
      <c r="VC24" s="513"/>
      <c r="VD24" s="513"/>
      <c r="VE24" s="513"/>
      <c r="VF24" s="513"/>
      <c r="VG24" s="513"/>
      <c r="VH24" s="513"/>
      <c r="VI24" s="513"/>
      <c r="VJ24" s="513"/>
      <c r="VK24" s="513"/>
      <c r="VL24" s="513"/>
      <c r="VM24" s="513"/>
      <c r="VN24" s="513"/>
      <c r="VO24" s="513"/>
      <c r="VP24" s="513"/>
      <c r="VQ24" s="513"/>
      <c r="VR24" s="513"/>
      <c r="VS24" s="513"/>
      <c r="VT24" s="513"/>
      <c r="VU24" s="513"/>
      <c r="VV24" s="513"/>
      <c r="VW24" s="513"/>
      <c r="VX24" s="513"/>
      <c r="VY24" s="513"/>
      <c r="VZ24" s="513"/>
      <c r="WA24" s="513"/>
      <c r="WB24" s="513"/>
      <c r="WC24" s="513"/>
      <c r="WD24" s="513"/>
      <c r="WE24" s="513"/>
      <c r="WF24" s="513"/>
      <c r="WG24" s="513"/>
      <c r="WH24" s="513"/>
      <c r="WI24" s="513"/>
      <c r="WJ24" s="513"/>
      <c r="WK24" s="513"/>
      <c r="WL24" s="513"/>
      <c r="WM24" s="513"/>
      <c r="WN24" s="513"/>
      <c r="WO24" s="513"/>
      <c r="WP24" s="513"/>
      <c r="WQ24" s="513"/>
      <c r="WR24" s="513"/>
      <c r="WS24" s="513"/>
      <c r="WT24" s="513"/>
      <c r="WU24" s="513"/>
      <c r="WV24" s="513"/>
      <c r="WW24" s="513"/>
      <c r="WX24" s="513"/>
      <c r="WY24" s="513"/>
      <c r="WZ24" s="513"/>
      <c r="XA24" s="513"/>
      <c r="XB24" s="513"/>
      <c r="XC24" s="513"/>
      <c r="XD24" s="513"/>
      <c r="XE24" s="513"/>
      <c r="XF24" s="513"/>
      <c r="XG24" s="513"/>
      <c r="XH24" s="513"/>
      <c r="XI24" s="513"/>
      <c r="XJ24" s="513"/>
      <c r="XK24" s="513"/>
      <c r="XL24" s="513"/>
      <c r="XM24" s="513"/>
      <c r="XN24" s="513"/>
      <c r="XO24" s="513"/>
      <c r="XP24" s="513"/>
      <c r="XQ24" s="513"/>
      <c r="XR24" s="513"/>
      <c r="XS24" s="513"/>
      <c r="XT24" s="513"/>
      <c r="XU24" s="513"/>
      <c r="XV24" s="513"/>
      <c r="XW24" s="513"/>
      <c r="XX24" s="513"/>
      <c r="XY24" s="513"/>
      <c r="XZ24" s="513"/>
      <c r="YA24" s="513"/>
      <c r="YB24" s="513"/>
      <c r="YC24" s="513"/>
      <c r="YD24" s="513"/>
      <c r="YE24" s="513"/>
      <c r="YF24" s="513"/>
      <c r="YG24" s="513"/>
      <c r="YH24" s="513"/>
      <c r="YI24" s="513"/>
      <c r="YJ24" s="513"/>
      <c r="YK24" s="513"/>
      <c r="YL24" s="513"/>
      <c r="YM24" s="513"/>
      <c r="YN24" s="513"/>
      <c r="YO24" s="513"/>
      <c r="YP24" s="513"/>
      <c r="YQ24" s="513"/>
      <c r="YR24" s="513"/>
      <c r="YS24" s="513"/>
      <c r="YT24" s="513"/>
      <c r="YU24" s="513"/>
      <c r="YV24" s="513"/>
      <c r="YW24" s="513"/>
      <c r="YX24" s="513"/>
      <c r="YY24" s="513"/>
      <c r="YZ24" s="513"/>
      <c r="ZA24" s="513"/>
      <c r="ZB24" s="513"/>
      <c r="ZC24" s="513"/>
      <c r="ZD24" s="513"/>
      <c r="ZE24" s="513"/>
      <c r="ZF24" s="513"/>
      <c r="ZG24" s="513"/>
      <c r="ZH24" s="513"/>
      <c r="ZI24" s="513"/>
      <c r="ZJ24" s="513"/>
      <c r="ZK24" s="513"/>
      <c r="ZL24" s="513"/>
      <c r="ZM24" s="513"/>
      <c r="ZN24" s="513"/>
      <c r="ZO24" s="513"/>
      <c r="ZP24" s="513"/>
      <c r="ZQ24" s="513"/>
      <c r="ZR24" s="513"/>
      <c r="ZS24" s="513"/>
      <c r="ZT24" s="513"/>
      <c r="ZU24" s="513"/>
      <c r="ZV24" s="513"/>
      <c r="ZW24" s="513"/>
      <c r="ZX24" s="513"/>
      <c r="ZY24" s="513"/>
      <c r="ZZ24" s="513"/>
      <c r="AAA24" s="513"/>
      <c r="AAB24" s="513"/>
      <c r="AAC24" s="513"/>
      <c r="AAD24" s="513"/>
      <c r="AAE24" s="513"/>
      <c r="AAF24" s="513"/>
      <c r="AAG24" s="513"/>
      <c r="AAH24" s="513"/>
      <c r="AAI24" s="513"/>
      <c r="AAJ24" s="513"/>
      <c r="AAK24" s="513"/>
      <c r="AAL24" s="513"/>
      <c r="AAM24" s="513"/>
      <c r="AAN24" s="513"/>
      <c r="AAO24" s="513"/>
      <c r="AAP24" s="513"/>
      <c r="AAQ24" s="513"/>
      <c r="AAR24" s="513"/>
      <c r="AAS24" s="513"/>
      <c r="AAT24" s="513"/>
      <c r="AAU24" s="513"/>
      <c r="AAV24" s="513"/>
      <c r="AAW24" s="513"/>
      <c r="AAX24" s="513"/>
      <c r="AAY24" s="513"/>
      <c r="AAZ24" s="513"/>
      <c r="ABA24" s="513"/>
      <c r="ABB24" s="513"/>
      <c r="ABC24" s="513"/>
      <c r="ABD24" s="513"/>
      <c r="ABE24" s="513"/>
      <c r="ABF24" s="513"/>
      <c r="ABG24" s="513"/>
      <c r="ABH24" s="513"/>
      <c r="ABI24" s="513"/>
      <c r="ABJ24" s="513"/>
      <c r="ABK24" s="513"/>
      <c r="ABL24" s="513"/>
      <c r="ABM24" s="513"/>
      <c r="ABN24" s="513"/>
      <c r="ABO24" s="513"/>
      <c r="ABP24" s="513"/>
      <c r="ABQ24" s="513"/>
      <c r="ABR24" s="513"/>
      <c r="ABS24" s="513"/>
      <c r="ABT24" s="513"/>
      <c r="ABU24" s="513"/>
      <c r="ABV24" s="513"/>
      <c r="ABW24" s="513"/>
      <c r="ABX24" s="513"/>
      <c r="ABY24" s="513"/>
      <c r="ABZ24" s="513"/>
      <c r="ACA24" s="513"/>
      <c r="ACB24" s="513"/>
      <c r="ACC24" s="513"/>
      <c r="ACD24" s="513"/>
      <c r="ACE24" s="513"/>
      <c r="ACF24" s="513"/>
      <c r="ACG24" s="513"/>
      <c r="ACH24" s="513"/>
      <c r="ACI24" s="513"/>
      <c r="ACJ24" s="513"/>
      <c r="ACK24" s="513"/>
      <c r="ACL24" s="513"/>
      <c r="ACM24" s="513"/>
      <c r="ACN24" s="513"/>
      <c r="ACO24" s="513"/>
      <c r="ACP24" s="513"/>
      <c r="ACQ24" s="513"/>
      <c r="ACR24" s="513"/>
      <c r="ACS24" s="513"/>
      <c r="ACT24" s="513"/>
      <c r="ACU24" s="513"/>
      <c r="ACV24" s="513"/>
      <c r="ACW24" s="513"/>
      <c r="ACX24" s="513"/>
      <c r="ACY24" s="513"/>
      <c r="ACZ24" s="513"/>
      <c r="ADA24" s="513"/>
      <c r="ADB24" s="513"/>
      <c r="ADC24" s="513"/>
      <c r="ADD24" s="513"/>
      <c r="ADE24" s="513"/>
      <c r="ADF24" s="513"/>
      <c r="ADG24" s="513"/>
      <c r="ADH24" s="513"/>
      <c r="ADI24" s="513"/>
      <c r="ADJ24" s="513"/>
      <c r="ADK24" s="513"/>
      <c r="ADL24" s="513"/>
      <c r="ADM24" s="513"/>
      <c r="ADN24" s="513"/>
      <c r="ADO24" s="513"/>
      <c r="ADP24" s="513"/>
      <c r="ADQ24" s="513"/>
      <c r="ADR24" s="513"/>
      <c r="ADS24" s="513"/>
      <c r="ADT24" s="513"/>
      <c r="ADU24" s="513"/>
      <c r="ADV24" s="513"/>
      <c r="ADW24" s="513"/>
      <c r="ADX24" s="513"/>
      <c r="ADY24" s="513"/>
      <c r="ADZ24" s="513"/>
      <c r="AEA24" s="513"/>
      <c r="AEB24" s="513"/>
      <c r="AEC24" s="513"/>
      <c r="AED24" s="513"/>
      <c r="AEE24" s="513"/>
      <c r="AEF24" s="513"/>
      <c r="AEG24" s="513"/>
      <c r="AEH24" s="513"/>
      <c r="AEI24" s="513"/>
      <c r="AEJ24" s="513"/>
      <c r="AEK24" s="513"/>
      <c r="AEL24" s="513"/>
      <c r="AEM24" s="513"/>
      <c r="AEN24" s="513"/>
      <c r="AEO24" s="513"/>
      <c r="AEP24" s="513"/>
      <c r="AEQ24" s="513"/>
      <c r="AER24" s="513"/>
      <c r="AES24" s="513"/>
      <c r="AET24" s="513"/>
      <c r="AEU24" s="513"/>
      <c r="AEV24" s="513"/>
      <c r="AEW24" s="513"/>
      <c r="AEX24" s="513"/>
      <c r="AEY24" s="513"/>
      <c r="AEZ24" s="513"/>
      <c r="AFA24" s="513"/>
      <c r="AFB24" s="513"/>
      <c r="AFC24" s="513"/>
      <c r="AFD24" s="513"/>
      <c r="AFE24" s="513"/>
      <c r="AFF24" s="513"/>
      <c r="AFG24" s="513"/>
      <c r="AFH24" s="513"/>
      <c r="AFI24" s="513"/>
      <c r="AFJ24" s="513"/>
      <c r="AFK24" s="513"/>
      <c r="AFL24" s="513"/>
      <c r="AFM24" s="513"/>
      <c r="AFN24" s="513"/>
      <c r="AFO24" s="513"/>
      <c r="AFP24" s="513"/>
      <c r="AFQ24" s="513"/>
      <c r="AFR24" s="513"/>
      <c r="AFS24" s="513"/>
      <c r="AFT24" s="513"/>
      <c r="AFU24" s="513"/>
      <c r="AFV24" s="513"/>
      <c r="AFW24" s="513"/>
      <c r="AFX24" s="513"/>
      <c r="AFY24" s="513"/>
      <c r="AFZ24" s="513"/>
      <c r="AGA24" s="513"/>
      <c r="AGB24" s="513"/>
      <c r="AGC24" s="513"/>
      <c r="AGD24" s="513"/>
      <c r="AGE24" s="513"/>
      <c r="AGF24" s="513"/>
      <c r="AGG24" s="513"/>
      <c r="AGH24" s="513"/>
      <c r="AGI24" s="513"/>
      <c r="AGJ24" s="513"/>
      <c r="AGK24" s="513"/>
      <c r="AGL24" s="513"/>
      <c r="AGM24" s="513"/>
      <c r="AGN24" s="513"/>
      <c r="AGO24" s="513"/>
      <c r="AGP24" s="513"/>
      <c r="AGQ24" s="513"/>
      <c r="AGR24" s="513"/>
      <c r="AGS24" s="513"/>
      <c r="AGT24" s="513"/>
      <c r="AGU24" s="513"/>
      <c r="AGV24" s="513"/>
      <c r="AGW24" s="513"/>
      <c r="AGX24" s="513"/>
      <c r="AGY24" s="513"/>
      <c r="AGZ24" s="513"/>
      <c r="AHA24" s="513"/>
      <c r="AHB24" s="513"/>
      <c r="AHC24" s="513"/>
      <c r="AHD24" s="513"/>
      <c r="AHE24" s="513"/>
      <c r="AHF24" s="513"/>
      <c r="AHG24" s="513"/>
      <c r="AHH24" s="513"/>
      <c r="AHI24" s="513"/>
      <c r="AHJ24" s="513"/>
      <c r="AHK24" s="513"/>
      <c r="AHL24" s="513"/>
      <c r="AHM24" s="513"/>
      <c r="AHN24" s="513"/>
      <c r="AHO24" s="513"/>
      <c r="AHP24" s="513"/>
      <c r="AHQ24" s="513"/>
      <c r="AHR24" s="513"/>
      <c r="AHS24" s="513"/>
      <c r="AHT24" s="513"/>
      <c r="AHU24" s="513"/>
      <c r="AHV24" s="513"/>
      <c r="AHW24" s="513"/>
      <c r="AHX24" s="513"/>
      <c r="AHY24" s="513"/>
      <c r="AHZ24" s="513"/>
      <c r="AIA24" s="513"/>
      <c r="AIB24" s="513"/>
      <c r="AIC24" s="513"/>
      <c r="AID24" s="513"/>
      <c r="AIE24" s="513"/>
      <c r="AIF24" s="513"/>
      <c r="AIG24" s="513"/>
      <c r="AIH24" s="513"/>
      <c r="AII24" s="513"/>
      <c r="AIJ24" s="513"/>
      <c r="AIK24" s="513"/>
      <c r="AIL24" s="513"/>
      <c r="AIM24" s="513"/>
      <c r="AIN24" s="513"/>
      <c r="AIO24" s="513"/>
      <c r="AIP24" s="513"/>
      <c r="AIQ24" s="513"/>
      <c r="AIR24" s="513"/>
      <c r="AIS24" s="513"/>
      <c r="AIT24" s="513"/>
      <c r="AIU24" s="513"/>
      <c r="AIV24" s="513"/>
      <c r="AIW24" s="513"/>
      <c r="AIX24" s="513"/>
      <c r="AIY24" s="513"/>
      <c r="AIZ24" s="513"/>
      <c r="AJA24" s="513"/>
      <c r="AJB24" s="513"/>
      <c r="AJC24" s="513"/>
      <c r="AJD24" s="513"/>
      <c r="AJE24" s="513"/>
      <c r="AJF24" s="513"/>
      <c r="AJG24" s="513"/>
      <c r="AJH24" s="513"/>
      <c r="AJI24" s="513"/>
      <c r="AJJ24" s="513"/>
      <c r="AJK24" s="513"/>
      <c r="AJL24" s="513"/>
      <c r="AJM24" s="513"/>
      <c r="AJN24" s="513"/>
      <c r="AJO24" s="513"/>
      <c r="AJP24" s="513"/>
      <c r="AJQ24" s="513"/>
      <c r="AJR24" s="513"/>
      <c r="AJS24" s="513"/>
      <c r="AJT24" s="513"/>
      <c r="AJU24" s="513"/>
      <c r="AJV24" s="513"/>
      <c r="AJW24" s="513"/>
      <c r="AJX24" s="513"/>
      <c r="AJY24" s="513"/>
      <c r="AJZ24" s="513"/>
      <c r="AKA24" s="513"/>
      <c r="AKB24" s="513"/>
      <c r="AKC24" s="513"/>
      <c r="AKD24" s="513"/>
      <c r="AKE24" s="513"/>
      <c r="AKF24" s="513"/>
      <c r="AKG24" s="513"/>
      <c r="AKH24" s="513"/>
      <c r="AKI24" s="513"/>
      <c r="AKJ24" s="513"/>
      <c r="AKK24" s="513"/>
      <c r="AKL24" s="513"/>
      <c r="AKM24" s="513"/>
      <c r="AKN24" s="513"/>
      <c r="AKO24" s="513"/>
      <c r="AKP24" s="513"/>
      <c r="AKQ24" s="513"/>
      <c r="AKR24" s="513"/>
      <c r="AKS24" s="513"/>
      <c r="AKT24" s="513"/>
      <c r="AKU24" s="513"/>
      <c r="AKV24" s="513"/>
      <c r="AKW24" s="513"/>
      <c r="AKX24" s="513"/>
      <c r="AKY24" s="513"/>
      <c r="AKZ24" s="513"/>
      <c r="ALA24" s="513"/>
      <c r="ALB24" s="513"/>
      <c r="ALC24" s="513"/>
      <c r="ALD24" s="513"/>
      <c r="ALE24" s="513"/>
      <c r="ALF24" s="513"/>
      <c r="ALG24" s="513"/>
      <c r="ALH24" s="513"/>
      <c r="ALI24" s="513"/>
      <c r="ALJ24" s="513"/>
      <c r="ALK24" s="513"/>
      <c r="ALL24" s="513"/>
      <c r="ALM24" s="513"/>
      <c r="ALN24" s="513"/>
      <c r="ALO24" s="513"/>
      <c r="ALP24" s="513"/>
      <c r="ALQ24" s="513"/>
      <c r="ALR24" s="513"/>
      <c r="ALS24" s="513"/>
      <c r="ALT24" s="513"/>
      <c r="ALU24" s="513"/>
      <c r="ALV24" s="513"/>
      <c r="ALW24" s="513"/>
      <c r="ALX24" s="513"/>
      <c r="ALY24" s="513"/>
      <c r="ALZ24" s="513"/>
      <c r="AMA24" s="513"/>
      <c r="AMB24" s="513"/>
      <c r="AMC24" s="513"/>
      <c r="AMD24" s="513"/>
      <c r="AME24" s="513"/>
      <c r="AMF24" s="513"/>
      <c r="AMG24" s="513"/>
      <c r="AMH24" s="513"/>
      <c r="AMI24" s="513"/>
      <c r="AMJ24" s="513"/>
      <c r="AMK24" s="513"/>
      <c r="AML24" s="513"/>
      <c r="AMM24" s="513"/>
      <c r="AMN24" s="513"/>
      <c r="AMO24" s="513"/>
    </row>
    <row r="25" spans="1:8192 8215:9215 9238:10238 10261:11261 11284:12284 12307:13307 13330:14330 14353:15353 15376:16376" s="279" customFormat="1" x14ac:dyDescent="0.25">
      <c r="A25" s="231">
        <v>45251</v>
      </c>
      <c r="B25" s="99" t="s">
        <v>335</v>
      </c>
      <c r="C25" s="511">
        <v>7044</v>
      </c>
      <c r="D25" s="408">
        <v>135257391</v>
      </c>
      <c r="E25" s="289">
        <v>384</v>
      </c>
      <c r="F25" s="523">
        <v>45271</v>
      </c>
      <c r="G25" s="150"/>
      <c r="H25" s="151"/>
      <c r="I25" s="152"/>
      <c r="J25" s="152"/>
      <c r="K25" s="92"/>
      <c r="L25" s="528">
        <v>384</v>
      </c>
      <c r="M25" s="153"/>
      <c r="N25" s="152"/>
      <c r="O25" s="152"/>
      <c r="P25" s="152"/>
      <c r="Q25" s="152"/>
      <c r="R25" s="152"/>
      <c r="S25" s="152"/>
      <c r="T25" s="152"/>
      <c r="U25" s="152"/>
      <c r="V25" s="152">
        <v>320</v>
      </c>
      <c r="W25" s="152"/>
      <c r="X25" s="152"/>
      <c r="Y25" s="152"/>
      <c r="Z25" s="152"/>
      <c r="AA25" s="152"/>
      <c r="AB25" s="152"/>
      <c r="AC25" s="307"/>
      <c r="AD25" s="154">
        <v>64</v>
      </c>
      <c r="AE25" s="102" t="s">
        <v>357</v>
      </c>
      <c r="AF25" s="81">
        <f t="shared" si="4"/>
        <v>0</v>
      </c>
      <c r="AG25" s="513"/>
      <c r="AH25" s="152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3"/>
      <c r="DA25" s="513"/>
      <c r="DB25" s="513"/>
      <c r="DC25" s="513"/>
      <c r="DD25" s="513"/>
      <c r="DE25" s="513"/>
      <c r="DF25" s="513"/>
      <c r="DG25" s="513"/>
      <c r="DH25" s="513"/>
      <c r="DI25" s="513"/>
      <c r="DJ25" s="513"/>
      <c r="DK25" s="513"/>
      <c r="DL25" s="513"/>
      <c r="DM25" s="513"/>
      <c r="DN25" s="513"/>
      <c r="DO25" s="513"/>
      <c r="DP25" s="513"/>
      <c r="DQ25" s="513"/>
      <c r="DR25" s="513"/>
      <c r="DS25" s="513"/>
      <c r="DT25" s="513"/>
      <c r="DU25" s="513"/>
      <c r="DV25" s="513"/>
      <c r="DW25" s="513"/>
      <c r="DX25" s="513"/>
      <c r="DY25" s="513"/>
      <c r="DZ25" s="513"/>
      <c r="EA25" s="513"/>
      <c r="EB25" s="513"/>
      <c r="EC25" s="513"/>
      <c r="ED25" s="513"/>
      <c r="EE25" s="513"/>
      <c r="EF25" s="513"/>
      <c r="EG25" s="513"/>
      <c r="EH25" s="513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3"/>
      <c r="EU25" s="513"/>
      <c r="EV25" s="513"/>
      <c r="EW25" s="513"/>
      <c r="EX25" s="513"/>
      <c r="EY25" s="513"/>
      <c r="EZ25" s="513"/>
      <c r="FA25" s="513"/>
      <c r="FB25" s="513"/>
      <c r="FC25" s="513"/>
      <c r="FD25" s="513"/>
      <c r="FE25" s="513"/>
      <c r="FF25" s="513"/>
      <c r="FG25" s="513"/>
      <c r="FH25" s="513"/>
      <c r="FI25" s="513"/>
      <c r="FJ25" s="513"/>
      <c r="FK25" s="513"/>
      <c r="FL25" s="513"/>
      <c r="FM25" s="513"/>
      <c r="FN25" s="513"/>
      <c r="FO25" s="513"/>
      <c r="FP25" s="513"/>
      <c r="FQ25" s="513"/>
      <c r="FR25" s="513"/>
      <c r="FS25" s="513"/>
      <c r="FT25" s="513"/>
      <c r="FU25" s="513"/>
      <c r="FV25" s="513"/>
      <c r="FW25" s="513"/>
      <c r="FX25" s="513"/>
      <c r="FY25" s="513"/>
      <c r="FZ25" s="513"/>
      <c r="GA25" s="513"/>
      <c r="GB25" s="513"/>
      <c r="GC25" s="513"/>
      <c r="GD25" s="513"/>
      <c r="GE25" s="513"/>
      <c r="GF25" s="513"/>
      <c r="GG25" s="513"/>
      <c r="GH25" s="513"/>
      <c r="GI25" s="513"/>
      <c r="GJ25" s="513"/>
      <c r="GK25" s="513"/>
      <c r="GL25" s="513"/>
      <c r="GM25" s="513"/>
      <c r="GN25" s="513"/>
      <c r="GO25" s="513"/>
      <c r="GP25" s="513"/>
      <c r="GQ25" s="513"/>
      <c r="GR25" s="513"/>
      <c r="GS25" s="513"/>
      <c r="GT25" s="513"/>
      <c r="GU25" s="513"/>
      <c r="GV25" s="513"/>
      <c r="GW25" s="513"/>
      <c r="GX25" s="513"/>
      <c r="GY25" s="513"/>
      <c r="GZ25" s="513"/>
      <c r="HA25" s="513"/>
      <c r="HB25" s="513"/>
      <c r="HC25" s="513"/>
      <c r="HD25" s="513"/>
      <c r="HE25" s="513"/>
      <c r="HF25" s="513"/>
      <c r="HG25" s="513"/>
      <c r="HH25" s="513"/>
      <c r="HI25" s="513"/>
      <c r="HJ25" s="513"/>
      <c r="HK25" s="513"/>
      <c r="HL25" s="513"/>
      <c r="HM25" s="513"/>
      <c r="HN25" s="513"/>
      <c r="HO25" s="513"/>
      <c r="HP25" s="513"/>
      <c r="HQ25" s="513"/>
      <c r="HR25" s="513"/>
      <c r="HS25" s="513"/>
      <c r="HT25" s="513"/>
      <c r="HU25" s="513"/>
      <c r="HV25" s="513"/>
      <c r="HW25" s="513"/>
      <c r="HX25" s="513"/>
      <c r="HY25" s="513"/>
      <c r="HZ25" s="513"/>
      <c r="IA25" s="513"/>
      <c r="IB25" s="513"/>
      <c r="IC25" s="513"/>
      <c r="ID25" s="513"/>
      <c r="IE25" s="513"/>
      <c r="IF25" s="513"/>
      <c r="IG25" s="513"/>
      <c r="IH25" s="513"/>
      <c r="II25" s="513"/>
      <c r="IJ25" s="513"/>
      <c r="IK25" s="513"/>
      <c r="IL25" s="513"/>
      <c r="IM25" s="513"/>
      <c r="IN25" s="513"/>
      <c r="IO25" s="513"/>
      <c r="IP25" s="513"/>
      <c r="IQ25" s="513"/>
      <c r="IR25" s="513"/>
      <c r="IS25" s="513"/>
      <c r="IT25" s="513"/>
      <c r="IU25" s="513"/>
      <c r="IV25" s="513"/>
      <c r="IW25" s="513"/>
      <c r="IX25" s="513"/>
      <c r="IY25" s="513"/>
      <c r="IZ25" s="513"/>
      <c r="JA25" s="513"/>
      <c r="JB25" s="513"/>
      <c r="JC25" s="513"/>
      <c r="JD25" s="513"/>
      <c r="JE25" s="513"/>
      <c r="JF25" s="513"/>
      <c r="JG25" s="513"/>
      <c r="JH25" s="513"/>
      <c r="JI25" s="513"/>
      <c r="JJ25" s="513"/>
      <c r="JK25" s="513"/>
      <c r="JL25" s="513"/>
      <c r="JM25" s="513"/>
      <c r="JN25" s="513"/>
      <c r="JO25" s="513"/>
      <c r="JP25" s="513"/>
      <c r="JQ25" s="513"/>
      <c r="JR25" s="513"/>
      <c r="JS25" s="513"/>
      <c r="JT25" s="513"/>
      <c r="JU25" s="513"/>
      <c r="JV25" s="513"/>
      <c r="JW25" s="513"/>
      <c r="JX25" s="513"/>
      <c r="JY25" s="513"/>
      <c r="JZ25" s="513"/>
      <c r="KA25" s="513"/>
      <c r="KB25" s="513"/>
      <c r="KC25" s="513"/>
      <c r="KD25" s="513"/>
      <c r="KE25" s="513"/>
      <c r="KF25" s="513"/>
      <c r="KG25" s="513"/>
      <c r="KH25" s="513"/>
      <c r="KI25" s="513"/>
      <c r="KJ25" s="513"/>
      <c r="KK25" s="513"/>
      <c r="KL25" s="513"/>
      <c r="KM25" s="513"/>
      <c r="KN25" s="513"/>
      <c r="KO25" s="513"/>
      <c r="KP25" s="513"/>
      <c r="KQ25" s="513"/>
      <c r="KR25" s="513"/>
      <c r="KS25" s="513"/>
      <c r="KT25" s="513"/>
      <c r="KU25" s="513"/>
      <c r="KV25" s="513"/>
      <c r="KW25" s="513"/>
      <c r="KX25" s="513"/>
      <c r="KY25" s="513"/>
      <c r="KZ25" s="513"/>
      <c r="LA25" s="513"/>
      <c r="LB25" s="513"/>
      <c r="LC25" s="513"/>
      <c r="LD25" s="513"/>
      <c r="LE25" s="513"/>
      <c r="LF25" s="513"/>
      <c r="LG25" s="513"/>
      <c r="LH25" s="513"/>
      <c r="LI25" s="513"/>
      <c r="LJ25" s="513"/>
      <c r="LK25" s="513"/>
      <c r="LL25" s="513"/>
      <c r="LM25" s="513"/>
      <c r="LN25" s="513"/>
      <c r="LO25" s="513"/>
      <c r="LP25" s="513"/>
      <c r="LQ25" s="513"/>
      <c r="LR25" s="513"/>
      <c r="LS25" s="513"/>
      <c r="LT25" s="513"/>
      <c r="LU25" s="513"/>
      <c r="LV25" s="513"/>
      <c r="LW25" s="513"/>
      <c r="LX25" s="513"/>
      <c r="LY25" s="513"/>
      <c r="LZ25" s="513"/>
      <c r="MA25" s="513"/>
      <c r="MB25" s="513"/>
      <c r="MC25" s="513"/>
      <c r="MD25" s="513"/>
      <c r="ME25" s="513"/>
      <c r="MF25" s="513"/>
      <c r="MG25" s="513"/>
      <c r="MH25" s="513"/>
      <c r="MI25" s="513"/>
      <c r="MJ25" s="513"/>
      <c r="MK25" s="513"/>
      <c r="ML25" s="513"/>
      <c r="MM25" s="513"/>
      <c r="MN25" s="513"/>
      <c r="MO25" s="513"/>
      <c r="MP25" s="513"/>
      <c r="MQ25" s="513"/>
      <c r="MR25" s="513"/>
      <c r="MS25" s="513"/>
      <c r="MT25" s="513"/>
      <c r="MU25" s="513"/>
      <c r="MV25" s="513"/>
      <c r="MW25" s="513"/>
      <c r="MX25" s="513"/>
      <c r="MY25" s="513"/>
      <c r="MZ25" s="513"/>
      <c r="NA25" s="513"/>
      <c r="NB25" s="513"/>
      <c r="NC25" s="513"/>
      <c r="ND25" s="513"/>
      <c r="NE25" s="513"/>
      <c r="NF25" s="513"/>
      <c r="NG25" s="513"/>
      <c r="NH25" s="513"/>
      <c r="NI25" s="513"/>
      <c r="NJ25" s="513"/>
      <c r="NK25" s="513"/>
      <c r="NL25" s="513"/>
      <c r="NM25" s="513"/>
      <c r="NN25" s="513"/>
      <c r="NO25" s="513"/>
      <c r="NP25" s="513"/>
      <c r="NQ25" s="513"/>
      <c r="NR25" s="513"/>
      <c r="NS25" s="513"/>
      <c r="NT25" s="513"/>
      <c r="NU25" s="513"/>
      <c r="NV25" s="513"/>
      <c r="NW25" s="513"/>
      <c r="NX25" s="513"/>
      <c r="NY25" s="513"/>
      <c r="NZ25" s="513"/>
      <c r="OA25" s="513"/>
      <c r="OB25" s="513"/>
      <c r="OC25" s="513"/>
      <c r="OD25" s="513"/>
      <c r="OE25" s="513"/>
      <c r="OF25" s="513"/>
      <c r="OG25" s="513"/>
      <c r="OH25" s="513"/>
      <c r="OI25" s="513"/>
      <c r="OJ25" s="513"/>
      <c r="OK25" s="513"/>
      <c r="OL25" s="513"/>
      <c r="OM25" s="513"/>
      <c r="ON25" s="513"/>
      <c r="OO25" s="513"/>
      <c r="OP25" s="513"/>
      <c r="OQ25" s="513"/>
      <c r="OR25" s="513"/>
      <c r="OS25" s="513"/>
      <c r="OT25" s="513"/>
      <c r="OU25" s="513"/>
      <c r="OV25" s="513"/>
      <c r="OW25" s="513"/>
      <c r="OX25" s="513"/>
      <c r="OY25" s="513"/>
      <c r="OZ25" s="513"/>
      <c r="PA25" s="513"/>
      <c r="PB25" s="513"/>
      <c r="PC25" s="513"/>
      <c r="PD25" s="513"/>
      <c r="PE25" s="513"/>
      <c r="PF25" s="513"/>
      <c r="PG25" s="513"/>
      <c r="PH25" s="513"/>
      <c r="PI25" s="513"/>
      <c r="PJ25" s="513"/>
      <c r="PK25" s="513"/>
      <c r="PL25" s="513"/>
      <c r="PM25" s="513"/>
      <c r="PN25" s="513"/>
      <c r="PO25" s="513"/>
      <c r="PP25" s="513"/>
      <c r="PQ25" s="513"/>
      <c r="PR25" s="513"/>
      <c r="PS25" s="513"/>
      <c r="PT25" s="513"/>
      <c r="PU25" s="513"/>
      <c r="PV25" s="513"/>
      <c r="PW25" s="513"/>
      <c r="PX25" s="513"/>
      <c r="PY25" s="513"/>
      <c r="PZ25" s="513"/>
      <c r="QA25" s="513"/>
      <c r="QB25" s="513"/>
      <c r="QC25" s="513"/>
      <c r="QD25" s="513"/>
      <c r="QE25" s="513"/>
      <c r="QF25" s="513"/>
      <c r="QG25" s="513"/>
      <c r="QH25" s="513"/>
      <c r="QI25" s="513"/>
      <c r="QJ25" s="513"/>
      <c r="QK25" s="513"/>
      <c r="QL25" s="513"/>
      <c r="QM25" s="513"/>
      <c r="QN25" s="513"/>
      <c r="QO25" s="513"/>
      <c r="QP25" s="513"/>
      <c r="QQ25" s="513"/>
      <c r="QR25" s="513"/>
      <c r="QS25" s="513"/>
      <c r="QT25" s="513"/>
      <c r="QU25" s="513"/>
      <c r="QV25" s="513"/>
      <c r="QW25" s="513"/>
      <c r="QX25" s="513"/>
      <c r="QY25" s="513"/>
      <c r="QZ25" s="513"/>
      <c r="RA25" s="513"/>
      <c r="RB25" s="513"/>
      <c r="RC25" s="513"/>
      <c r="RD25" s="513"/>
      <c r="RE25" s="513"/>
      <c r="RF25" s="513"/>
      <c r="RG25" s="513"/>
      <c r="RH25" s="513"/>
      <c r="RI25" s="513"/>
      <c r="RJ25" s="513"/>
      <c r="RK25" s="513"/>
      <c r="RL25" s="513"/>
      <c r="RM25" s="513"/>
      <c r="RN25" s="513"/>
      <c r="RO25" s="513"/>
      <c r="RP25" s="513"/>
      <c r="RQ25" s="513"/>
      <c r="RR25" s="513"/>
      <c r="RS25" s="513"/>
      <c r="RT25" s="513"/>
      <c r="RU25" s="513"/>
      <c r="RV25" s="513"/>
      <c r="RW25" s="513"/>
      <c r="RX25" s="513"/>
      <c r="RY25" s="513"/>
      <c r="RZ25" s="513"/>
      <c r="SA25" s="513"/>
      <c r="SB25" s="513"/>
      <c r="SC25" s="513"/>
      <c r="SD25" s="513"/>
      <c r="SE25" s="513"/>
      <c r="SF25" s="513"/>
      <c r="SG25" s="513"/>
      <c r="SH25" s="513"/>
      <c r="SI25" s="513"/>
      <c r="SJ25" s="513"/>
      <c r="SK25" s="513"/>
      <c r="SL25" s="513"/>
      <c r="SM25" s="513"/>
      <c r="SN25" s="513"/>
      <c r="SO25" s="513"/>
      <c r="SP25" s="513"/>
      <c r="SQ25" s="513"/>
      <c r="SR25" s="513"/>
      <c r="SS25" s="513"/>
      <c r="ST25" s="513"/>
      <c r="SU25" s="513"/>
      <c r="SV25" s="513"/>
      <c r="SW25" s="513"/>
      <c r="SX25" s="513"/>
      <c r="SY25" s="513"/>
      <c r="SZ25" s="513"/>
      <c r="TA25" s="513"/>
      <c r="TB25" s="513"/>
      <c r="TC25" s="513"/>
      <c r="TD25" s="513"/>
      <c r="TE25" s="513"/>
      <c r="TF25" s="513"/>
      <c r="TG25" s="513"/>
      <c r="TH25" s="513"/>
      <c r="TI25" s="513"/>
      <c r="TJ25" s="513"/>
      <c r="TK25" s="513"/>
      <c r="TL25" s="513"/>
      <c r="TM25" s="513"/>
      <c r="TN25" s="513"/>
      <c r="TO25" s="513"/>
      <c r="TP25" s="513"/>
      <c r="TQ25" s="513"/>
      <c r="TR25" s="513"/>
      <c r="TS25" s="513"/>
      <c r="TT25" s="513"/>
      <c r="TU25" s="513"/>
      <c r="TV25" s="513"/>
      <c r="TW25" s="513"/>
      <c r="TX25" s="513"/>
      <c r="TY25" s="513"/>
      <c r="TZ25" s="513"/>
      <c r="UA25" s="513"/>
      <c r="UB25" s="513"/>
      <c r="UC25" s="513"/>
      <c r="UD25" s="513"/>
      <c r="UE25" s="513"/>
      <c r="UF25" s="513"/>
      <c r="UG25" s="513"/>
      <c r="UH25" s="513"/>
      <c r="UI25" s="513"/>
      <c r="UJ25" s="513"/>
      <c r="UK25" s="513"/>
      <c r="UL25" s="513"/>
      <c r="UM25" s="513"/>
      <c r="UN25" s="513"/>
      <c r="UO25" s="513"/>
      <c r="UP25" s="513"/>
      <c r="UQ25" s="513"/>
      <c r="UR25" s="513"/>
      <c r="US25" s="513"/>
      <c r="UT25" s="513"/>
      <c r="UU25" s="513"/>
      <c r="UV25" s="513"/>
      <c r="UW25" s="513"/>
      <c r="UX25" s="513"/>
      <c r="UY25" s="513"/>
      <c r="UZ25" s="513"/>
      <c r="VA25" s="513"/>
      <c r="VB25" s="513"/>
      <c r="VC25" s="513"/>
      <c r="VD25" s="513"/>
      <c r="VE25" s="513"/>
      <c r="VF25" s="513"/>
      <c r="VG25" s="513"/>
      <c r="VH25" s="513"/>
      <c r="VI25" s="513"/>
      <c r="VJ25" s="513"/>
      <c r="VK25" s="513"/>
      <c r="VL25" s="513"/>
      <c r="VM25" s="513"/>
      <c r="VN25" s="513"/>
      <c r="VO25" s="513"/>
      <c r="VP25" s="513"/>
      <c r="VQ25" s="513"/>
      <c r="VR25" s="513"/>
      <c r="VS25" s="513"/>
      <c r="VT25" s="513"/>
      <c r="VU25" s="513"/>
      <c r="VV25" s="513"/>
      <c r="VW25" s="513"/>
      <c r="VX25" s="513"/>
      <c r="VY25" s="513"/>
      <c r="VZ25" s="513"/>
      <c r="WA25" s="513"/>
      <c r="WB25" s="513"/>
      <c r="WC25" s="513"/>
      <c r="WD25" s="513"/>
      <c r="WE25" s="513"/>
      <c r="WF25" s="513"/>
      <c r="WG25" s="513"/>
      <c r="WH25" s="513"/>
      <c r="WI25" s="513"/>
      <c r="WJ25" s="513"/>
      <c r="WK25" s="513"/>
      <c r="WL25" s="513"/>
      <c r="WM25" s="513"/>
      <c r="WN25" s="513"/>
      <c r="WO25" s="513"/>
      <c r="WP25" s="513"/>
      <c r="WQ25" s="513"/>
      <c r="WR25" s="513"/>
      <c r="WS25" s="513"/>
      <c r="WT25" s="513"/>
      <c r="WU25" s="513"/>
      <c r="WV25" s="513"/>
      <c r="WW25" s="513"/>
      <c r="WX25" s="513"/>
      <c r="WY25" s="513"/>
      <c r="WZ25" s="513"/>
      <c r="XA25" s="513"/>
      <c r="XB25" s="513"/>
      <c r="XC25" s="513"/>
      <c r="XD25" s="513"/>
      <c r="XE25" s="513"/>
      <c r="XF25" s="513"/>
      <c r="XG25" s="513"/>
      <c r="XH25" s="513"/>
      <c r="XI25" s="513"/>
      <c r="XJ25" s="513"/>
      <c r="XK25" s="513"/>
      <c r="XL25" s="513"/>
      <c r="XM25" s="513"/>
      <c r="XN25" s="513"/>
      <c r="XO25" s="513"/>
      <c r="XP25" s="513"/>
      <c r="XQ25" s="513"/>
      <c r="XR25" s="513"/>
      <c r="XS25" s="513"/>
      <c r="XT25" s="513"/>
      <c r="XU25" s="513"/>
      <c r="XV25" s="513"/>
      <c r="XW25" s="513"/>
      <c r="XX25" s="513"/>
      <c r="XY25" s="513"/>
      <c r="XZ25" s="513"/>
      <c r="YA25" s="513"/>
      <c r="YB25" s="513"/>
      <c r="YC25" s="513"/>
      <c r="YD25" s="513"/>
      <c r="YE25" s="513"/>
      <c r="YF25" s="513"/>
      <c r="YG25" s="513"/>
      <c r="YH25" s="513"/>
      <c r="YI25" s="513"/>
      <c r="YJ25" s="513"/>
      <c r="YK25" s="513"/>
      <c r="YL25" s="513"/>
      <c r="YM25" s="513"/>
      <c r="YN25" s="513"/>
      <c r="YO25" s="513"/>
      <c r="YP25" s="513"/>
      <c r="YQ25" s="513"/>
      <c r="YR25" s="513"/>
      <c r="YS25" s="513"/>
      <c r="YT25" s="513"/>
      <c r="YU25" s="513"/>
      <c r="YV25" s="513"/>
      <c r="YW25" s="513"/>
      <c r="YX25" s="513"/>
      <c r="YY25" s="513"/>
      <c r="YZ25" s="513"/>
      <c r="ZA25" s="513"/>
      <c r="ZB25" s="513"/>
      <c r="ZC25" s="513"/>
      <c r="ZD25" s="513"/>
      <c r="ZE25" s="513"/>
      <c r="ZF25" s="513"/>
      <c r="ZG25" s="513"/>
      <c r="ZH25" s="513"/>
      <c r="ZI25" s="513"/>
      <c r="ZJ25" s="513"/>
      <c r="ZK25" s="513"/>
      <c r="ZL25" s="513"/>
      <c r="ZM25" s="513"/>
      <c r="ZN25" s="513"/>
      <c r="ZO25" s="513"/>
      <c r="ZP25" s="513"/>
      <c r="ZQ25" s="513"/>
      <c r="ZR25" s="513"/>
      <c r="ZS25" s="513"/>
      <c r="ZT25" s="513"/>
      <c r="ZU25" s="513"/>
      <c r="ZV25" s="513"/>
      <c r="ZW25" s="513"/>
      <c r="ZX25" s="513"/>
      <c r="ZY25" s="513"/>
      <c r="ZZ25" s="513"/>
      <c r="AAA25" s="513"/>
      <c r="AAB25" s="513"/>
      <c r="AAC25" s="513"/>
      <c r="AAD25" s="513"/>
      <c r="AAE25" s="513"/>
      <c r="AAF25" s="513"/>
      <c r="AAG25" s="513"/>
      <c r="AAH25" s="513"/>
      <c r="AAI25" s="513"/>
      <c r="AAJ25" s="513"/>
      <c r="AAK25" s="513"/>
      <c r="AAL25" s="513"/>
      <c r="AAM25" s="513"/>
      <c r="AAN25" s="513"/>
      <c r="AAO25" s="513"/>
      <c r="AAP25" s="513"/>
      <c r="AAQ25" s="513"/>
      <c r="AAR25" s="513"/>
      <c r="AAS25" s="513"/>
      <c r="AAT25" s="513"/>
      <c r="AAU25" s="513"/>
      <c r="AAV25" s="513"/>
      <c r="AAW25" s="513"/>
      <c r="AAX25" s="513"/>
      <c r="AAY25" s="513"/>
      <c r="AAZ25" s="513"/>
      <c r="ABA25" s="513"/>
      <c r="ABB25" s="513"/>
      <c r="ABC25" s="513"/>
      <c r="ABD25" s="513"/>
      <c r="ABE25" s="513"/>
      <c r="ABF25" s="513"/>
      <c r="ABG25" s="513"/>
      <c r="ABH25" s="513"/>
      <c r="ABI25" s="513"/>
      <c r="ABJ25" s="513"/>
      <c r="ABK25" s="513"/>
      <c r="ABL25" s="513"/>
      <c r="ABM25" s="513"/>
      <c r="ABN25" s="513"/>
      <c r="ABO25" s="513"/>
      <c r="ABP25" s="513"/>
      <c r="ABQ25" s="513"/>
      <c r="ABR25" s="513"/>
      <c r="ABS25" s="513"/>
      <c r="ABT25" s="513"/>
      <c r="ABU25" s="513"/>
      <c r="ABV25" s="513"/>
      <c r="ABW25" s="513"/>
      <c r="ABX25" s="513"/>
      <c r="ABY25" s="513"/>
      <c r="ABZ25" s="513"/>
      <c r="ACA25" s="513"/>
      <c r="ACB25" s="513"/>
      <c r="ACC25" s="513"/>
      <c r="ACD25" s="513"/>
      <c r="ACE25" s="513"/>
      <c r="ACF25" s="513"/>
      <c r="ACG25" s="513"/>
      <c r="ACH25" s="513"/>
      <c r="ACI25" s="513"/>
      <c r="ACJ25" s="513"/>
      <c r="ACK25" s="513"/>
      <c r="ACL25" s="513"/>
      <c r="ACM25" s="513"/>
      <c r="ACN25" s="513"/>
      <c r="ACO25" s="513"/>
      <c r="ACP25" s="513"/>
      <c r="ACQ25" s="513"/>
      <c r="ACR25" s="513"/>
      <c r="ACS25" s="513"/>
      <c r="ACT25" s="513"/>
      <c r="ACU25" s="513"/>
      <c r="ACV25" s="513"/>
      <c r="ACW25" s="513"/>
      <c r="ACX25" s="513"/>
      <c r="ACY25" s="513"/>
      <c r="ACZ25" s="513"/>
      <c r="ADA25" s="513"/>
      <c r="ADB25" s="513"/>
      <c r="ADC25" s="513"/>
      <c r="ADD25" s="513"/>
      <c r="ADE25" s="513"/>
      <c r="ADF25" s="513"/>
      <c r="ADG25" s="513"/>
      <c r="ADH25" s="513"/>
      <c r="ADI25" s="513"/>
      <c r="ADJ25" s="513"/>
      <c r="ADK25" s="513"/>
      <c r="ADL25" s="513"/>
      <c r="ADM25" s="513"/>
      <c r="ADN25" s="513"/>
      <c r="ADO25" s="513"/>
      <c r="ADP25" s="513"/>
      <c r="ADQ25" s="513"/>
      <c r="ADR25" s="513"/>
      <c r="ADS25" s="513"/>
      <c r="ADT25" s="513"/>
      <c r="ADU25" s="513"/>
      <c r="ADV25" s="513"/>
      <c r="ADW25" s="513"/>
      <c r="ADX25" s="513"/>
      <c r="ADY25" s="513"/>
      <c r="ADZ25" s="513"/>
      <c r="AEA25" s="513"/>
      <c r="AEB25" s="513"/>
      <c r="AEC25" s="513"/>
      <c r="AED25" s="513"/>
      <c r="AEE25" s="513"/>
      <c r="AEF25" s="513"/>
      <c r="AEG25" s="513"/>
      <c r="AEH25" s="513"/>
      <c r="AEI25" s="513"/>
      <c r="AEJ25" s="513"/>
      <c r="AEK25" s="513"/>
      <c r="AEL25" s="513"/>
      <c r="AEM25" s="513"/>
      <c r="AEN25" s="513"/>
      <c r="AEO25" s="513"/>
      <c r="AEP25" s="513"/>
      <c r="AEQ25" s="513"/>
      <c r="AER25" s="513"/>
      <c r="AES25" s="513"/>
      <c r="AET25" s="513"/>
      <c r="AEU25" s="513"/>
      <c r="AEV25" s="513"/>
      <c r="AEW25" s="513"/>
      <c r="AEX25" s="513"/>
      <c r="AEY25" s="513"/>
      <c r="AEZ25" s="513"/>
      <c r="AFA25" s="513"/>
      <c r="AFB25" s="513"/>
      <c r="AFC25" s="513"/>
      <c r="AFD25" s="513"/>
      <c r="AFE25" s="513"/>
      <c r="AFF25" s="513"/>
      <c r="AFG25" s="513"/>
      <c r="AFH25" s="513"/>
      <c r="AFI25" s="513"/>
      <c r="AFJ25" s="513"/>
      <c r="AFK25" s="513"/>
      <c r="AFL25" s="513"/>
      <c r="AFM25" s="513"/>
      <c r="AFN25" s="513"/>
      <c r="AFO25" s="513"/>
      <c r="AFP25" s="513"/>
      <c r="AFQ25" s="513"/>
      <c r="AFR25" s="513"/>
      <c r="AFS25" s="513"/>
      <c r="AFT25" s="513"/>
      <c r="AFU25" s="513"/>
      <c r="AFV25" s="513"/>
      <c r="AFW25" s="513"/>
      <c r="AFX25" s="513"/>
      <c r="AFY25" s="513"/>
      <c r="AFZ25" s="513"/>
      <c r="AGA25" s="513"/>
      <c r="AGB25" s="513"/>
      <c r="AGC25" s="513"/>
      <c r="AGD25" s="513"/>
      <c r="AGE25" s="513"/>
      <c r="AGF25" s="513"/>
      <c r="AGG25" s="513"/>
      <c r="AGH25" s="513"/>
      <c r="AGI25" s="513"/>
      <c r="AGJ25" s="513"/>
      <c r="AGK25" s="513"/>
      <c r="AGL25" s="513"/>
      <c r="AGM25" s="513"/>
      <c r="AGN25" s="513"/>
      <c r="AGO25" s="513"/>
      <c r="AGP25" s="513"/>
      <c r="AGQ25" s="513"/>
      <c r="AGR25" s="513"/>
      <c r="AGS25" s="513"/>
      <c r="AGT25" s="513"/>
      <c r="AGU25" s="513"/>
      <c r="AGV25" s="513"/>
      <c r="AGW25" s="513"/>
      <c r="AGX25" s="513"/>
      <c r="AGY25" s="513"/>
      <c r="AGZ25" s="513"/>
      <c r="AHA25" s="513"/>
      <c r="AHB25" s="513"/>
      <c r="AHC25" s="513"/>
      <c r="AHD25" s="513"/>
      <c r="AHE25" s="513"/>
      <c r="AHF25" s="513"/>
      <c r="AHG25" s="513"/>
      <c r="AHH25" s="513"/>
      <c r="AHI25" s="513"/>
      <c r="AHJ25" s="513"/>
      <c r="AHK25" s="513"/>
      <c r="AHL25" s="513"/>
      <c r="AHM25" s="513"/>
      <c r="AHN25" s="513"/>
      <c r="AHO25" s="513"/>
      <c r="AHP25" s="513"/>
      <c r="AHQ25" s="513"/>
      <c r="AHR25" s="513"/>
      <c r="AHS25" s="513"/>
      <c r="AHT25" s="513"/>
      <c r="AHU25" s="513"/>
      <c r="AHV25" s="513"/>
      <c r="AHW25" s="513"/>
      <c r="AHX25" s="513"/>
      <c r="AHY25" s="513"/>
      <c r="AHZ25" s="513"/>
      <c r="AIA25" s="513"/>
      <c r="AIB25" s="513"/>
      <c r="AIC25" s="513"/>
      <c r="AID25" s="513"/>
      <c r="AIE25" s="513"/>
      <c r="AIF25" s="513"/>
      <c r="AIG25" s="513"/>
      <c r="AIH25" s="513"/>
      <c r="AII25" s="513"/>
      <c r="AIJ25" s="513"/>
      <c r="AIK25" s="513"/>
      <c r="AIL25" s="513"/>
      <c r="AIM25" s="513"/>
      <c r="AIN25" s="513"/>
      <c r="AIO25" s="513"/>
      <c r="AIP25" s="513"/>
      <c r="AIQ25" s="513"/>
      <c r="AIR25" s="513"/>
      <c r="AIS25" s="513"/>
      <c r="AIT25" s="513"/>
      <c r="AIU25" s="513"/>
      <c r="AIV25" s="513"/>
      <c r="AIW25" s="513"/>
      <c r="AIX25" s="513"/>
      <c r="AIY25" s="513"/>
      <c r="AIZ25" s="513"/>
      <c r="AJA25" s="513"/>
      <c r="AJB25" s="513"/>
      <c r="AJC25" s="513"/>
      <c r="AJD25" s="513"/>
      <c r="AJE25" s="513"/>
      <c r="AJF25" s="513"/>
      <c r="AJG25" s="513"/>
      <c r="AJH25" s="513"/>
      <c r="AJI25" s="513"/>
      <c r="AJJ25" s="513"/>
      <c r="AJK25" s="513"/>
      <c r="AJL25" s="513"/>
      <c r="AJM25" s="513"/>
      <c r="AJN25" s="513"/>
      <c r="AJO25" s="513"/>
      <c r="AJP25" s="513"/>
      <c r="AJQ25" s="513"/>
      <c r="AJR25" s="513"/>
      <c r="AJS25" s="513"/>
      <c r="AJT25" s="513"/>
      <c r="AJU25" s="513"/>
      <c r="AJV25" s="513"/>
      <c r="AJW25" s="513"/>
      <c r="AJX25" s="513"/>
      <c r="AJY25" s="513"/>
      <c r="AJZ25" s="513"/>
      <c r="AKA25" s="513"/>
      <c r="AKB25" s="513"/>
      <c r="AKC25" s="513"/>
      <c r="AKD25" s="513"/>
      <c r="AKE25" s="513"/>
      <c r="AKF25" s="513"/>
      <c r="AKG25" s="513"/>
      <c r="AKH25" s="513"/>
      <c r="AKI25" s="513"/>
      <c r="AKJ25" s="513"/>
      <c r="AKK25" s="513"/>
      <c r="AKL25" s="513"/>
      <c r="AKM25" s="513"/>
      <c r="AKN25" s="513"/>
      <c r="AKO25" s="513"/>
      <c r="AKP25" s="513"/>
      <c r="AKQ25" s="513"/>
      <c r="AKR25" s="513"/>
      <c r="AKS25" s="513"/>
      <c r="AKT25" s="513"/>
      <c r="AKU25" s="513"/>
      <c r="AKV25" s="513"/>
      <c r="AKW25" s="513"/>
      <c r="AKX25" s="513"/>
      <c r="AKY25" s="513"/>
      <c r="AKZ25" s="513"/>
      <c r="ALA25" s="513"/>
      <c r="ALB25" s="513"/>
      <c r="ALC25" s="513"/>
      <c r="ALD25" s="513"/>
      <c r="ALE25" s="513"/>
      <c r="ALF25" s="513"/>
      <c r="ALG25" s="513"/>
      <c r="ALH25" s="513"/>
      <c r="ALI25" s="513"/>
      <c r="ALJ25" s="513"/>
      <c r="ALK25" s="513"/>
      <c r="ALL25" s="513"/>
      <c r="ALM25" s="513"/>
      <c r="ALN25" s="513"/>
      <c r="ALO25" s="513"/>
      <c r="ALP25" s="513"/>
      <c r="ALQ25" s="513"/>
      <c r="ALR25" s="513"/>
      <c r="ALS25" s="513"/>
      <c r="ALT25" s="513"/>
      <c r="ALU25" s="513"/>
      <c r="ALV25" s="513"/>
      <c r="ALW25" s="513"/>
      <c r="ALX25" s="513"/>
      <c r="ALY25" s="513"/>
      <c r="ALZ25" s="513"/>
      <c r="AMA25" s="513"/>
      <c r="AMB25" s="513"/>
      <c r="AMC25" s="513"/>
      <c r="AMD25" s="513"/>
      <c r="AME25" s="513"/>
      <c r="AMF25" s="513"/>
      <c r="AMG25" s="513"/>
      <c r="AMH25" s="513"/>
      <c r="AMI25" s="513"/>
      <c r="AMJ25" s="513"/>
      <c r="AMK25" s="513"/>
      <c r="AML25" s="513"/>
      <c r="AMM25" s="513"/>
      <c r="AMN25" s="513"/>
      <c r="AMO25" s="513"/>
    </row>
    <row r="26" spans="1:8192 8215:9215 9238:10238 10261:11261 11284:12284 12307:13307 13330:14330 14353:15353 15376:16376" s="279" customFormat="1" x14ac:dyDescent="0.25">
      <c r="A26" s="231">
        <v>45251</v>
      </c>
      <c r="B26" s="514" t="s">
        <v>336</v>
      </c>
      <c r="C26" s="511">
        <v>169</v>
      </c>
      <c r="D26" s="408">
        <v>937413906</v>
      </c>
      <c r="E26" s="289">
        <v>646.32000000000005</v>
      </c>
      <c r="F26" s="523">
        <v>45271</v>
      </c>
      <c r="G26" s="150"/>
      <c r="H26" s="151"/>
      <c r="I26" s="152"/>
      <c r="J26" s="152"/>
      <c r="K26" s="92"/>
      <c r="L26" s="528">
        <v>646.32000000000005</v>
      </c>
      <c r="M26" s="153"/>
      <c r="N26" s="152"/>
      <c r="O26" s="152"/>
      <c r="P26" s="152"/>
      <c r="Q26" s="152"/>
      <c r="R26" s="152"/>
      <c r="S26" s="152"/>
      <c r="T26" s="152">
        <v>538.6</v>
      </c>
      <c r="U26" s="152"/>
      <c r="V26" s="152"/>
      <c r="W26" s="152"/>
      <c r="X26" s="152"/>
      <c r="Y26" s="152"/>
      <c r="Z26" s="152"/>
      <c r="AA26" s="152"/>
      <c r="AB26" s="152"/>
      <c r="AC26" s="307"/>
      <c r="AD26" s="154">
        <v>107.72</v>
      </c>
      <c r="AE26" s="102" t="s">
        <v>358</v>
      </c>
      <c r="AF26" s="81">
        <f t="shared" si="3"/>
        <v>0</v>
      </c>
      <c r="AG26" s="513"/>
      <c r="AH26" s="152"/>
      <c r="AI26" s="513"/>
      <c r="AJ26" s="513"/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513"/>
      <c r="BF26" s="513"/>
      <c r="BG26" s="513"/>
      <c r="BH26" s="513"/>
      <c r="BI26" s="513"/>
      <c r="BJ26" s="513"/>
      <c r="BK26" s="513"/>
      <c r="BL26" s="513"/>
      <c r="BM26" s="513"/>
      <c r="BN26" s="513"/>
      <c r="BO26" s="513"/>
      <c r="BP26" s="513"/>
      <c r="BQ26" s="513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3"/>
      <c r="CG26" s="513"/>
      <c r="CH26" s="513"/>
      <c r="CI26" s="513"/>
      <c r="CJ26" s="513"/>
      <c r="CK26" s="513"/>
      <c r="CL26" s="513"/>
      <c r="CM26" s="513"/>
      <c r="CN26" s="513"/>
      <c r="CO26" s="513"/>
      <c r="CP26" s="513"/>
      <c r="CQ26" s="513"/>
      <c r="CR26" s="513"/>
      <c r="CS26" s="513"/>
      <c r="CT26" s="513"/>
      <c r="CU26" s="513"/>
      <c r="CV26" s="513"/>
      <c r="CW26" s="513"/>
      <c r="CX26" s="513"/>
      <c r="CY26" s="513"/>
      <c r="CZ26" s="513"/>
      <c r="DA26" s="513"/>
      <c r="DB26" s="513"/>
      <c r="DC26" s="513"/>
      <c r="DD26" s="513"/>
      <c r="DE26" s="513"/>
      <c r="DF26" s="513"/>
      <c r="DG26" s="513"/>
      <c r="DH26" s="513"/>
      <c r="DI26" s="513"/>
      <c r="DJ26" s="513"/>
      <c r="DK26" s="513"/>
      <c r="DL26" s="513"/>
      <c r="DM26" s="513"/>
      <c r="DN26" s="513"/>
      <c r="DO26" s="513"/>
      <c r="DP26" s="513"/>
      <c r="DQ26" s="513"/>
      <c r="DR26" s="513"/>
      <c r="DS26" s="513"/>
      <c r="DT26" s="513"/>
      <c r="DU26" s="513"/>
      <c r="DV26" s="513"/>
      <c r="DW26" s="513"/>
      <c r="DX26" s="513"/>
      <c r="DY26" s="513"/>
      <c r="DZ26" s="513"/>
      <c r="EA26" s="513"/>
      <c r="EB26" s="513"/>
      <c r="EC26" s="513"/>
      <c r="ED26" s="513"/>
      <c r="EE26" s="513"/>
      <c r="EF26" s="513"/>
      <c r="EG26" s="513"/>
      <c r="EH26" s="513"/>
      <c r="EI26" s="513"/>
      <c r="EJ26" s="513"/>
      <c r="EK26" s="513"/>
      <c r="EL26" s="513"/>
      <c r="EM26" s="513"/>
      <c r="EN26" s="513"/>
      <c r="EO26" s="513"/>
      <c r="EP26" s="513"/>
      <c r="EQ26" s="513"/>
      <c r="ER26" s="513"/>
      <c r="ES26" s="513"/>
      <c r="ET26" s="513"/>
      <c r="EU26" s="513"/>
      <c r="EV26" s="513"/>
      <c r="EW26" s="513"/>
      <c r="EX26" s="513"/>
      <c r="EY26" s="513"/>
      <c r="EZ26" s="513"/>
      <c r="FA26" s="513"/>
      <c r="FB26" s="513"/>
      <c r="FC26" s="513"/>
      <c r="FD26" s="513"/>
      <c r="FE26" s="513"/>
      <c r="FF26" s="513"/>
      <c r="FG26" s="513"/>
      <c r="FH26" s="513"/>
      <c r="FI26" s="513"/>
      <c r="FJ26" s="513"/>
      <c r="FK26" s="513"/>
      <c r="FL26" s="513"/>
      <c r="FM26" s="513"/>
      <c r="FN26" s="513"/>
      <c r="FO26" s="513"/>
      <c r="FP26" s="513"/>
      <c r="FQ26" s="513"/>
      <c r="FR26" s="513"/>
      <c r="FS26" s="513"/>
      <c r="FT26" s="513"/>
      <c r="FU26" s="513"/>
      <c r="FV26" s="513"/>
      <c r="FW26" s="513"/>
      <c r="FX26" s="513"/>
      <c r="FY26" s="513"/>
      <c r="FZ26" s="513"/>
      <c r="GA26" s="513"/>
      <c r="GB26" s="513"/>
      <c r="GC26" s="513"/>
      <c r="GD26" s="513"/>
      <c r="GE26" s="513"/>
      <c r="GF26" s="513"/>
      <c r="GG26" s="513"/>
      <c r="GH26" s="513"/>
      <c r="GI26" s="513"/>
      <c r="GJ26" s="513"/>
      <c r="GK26" s="513"/>
      <c r="GL26" s="513"/>
      <c r="GM26" s="513"/>
      <c r="GN26" s="513"/>
      <c r="GO26" s="513"/>
      <c r="GP26" s="513"/>
      <c r="GQ26" s="513"/>
      <c r="GR26" s="513"/>
      <c r="GS26" s="513"/>
      <c r="GT26" s="513"/>
      <c r="GU26" s="513"/>
      <c r="GV26" s="513"/>
      <c r="GW26" s="513"/>
      <c r="GX26" s="513"/>
      <c r="GY26" s="513"/>
      <c r="GZ26" s="513"/>
      <c r="HA26" s="513"/>
      <c r="HB26" s="513"/>
      <c r="HC26" s="513"/>
      <c r="HD26" s="513"/>
      <c r="HE26" s="513"/>
      <c r="HF26" s="513"/>
      <c r="HG26" s="513"/>
      <c r="HH26" s="513"/>
      <c r="HI26" s="513"/>
      <c r="HJ26" s="513"/>
      <c r="HK26" s="513"/>
      <c r="HL26" s="513"/>
      <c r="HM26" s="513"/>
      <c r="HN26" s="513"/>
      <c r="HO26" s="513"/>
      <c r="HP26" s="513"/>
      <c r="HQ26" s="513"/>
      <c r="HR26" s="513"/>
      <c r="HS26" s="513"/>
      <c r="HT26" s="513"/>
      <c r="HU26" s="513"/>
      <c r="HV26" s="513"/>
      <c r="HW26" s="513"/>
      <c r="HX26" s="513"/>
      <c r="HY26" s="513"/>
      <c r="HZ26" s="513"/>
      <c r="IA26" s="513"/>
      <c r="IB26" s="513"/>
      <c r="IC26" s="513"/>
      <c r="ID26" s="513"/>
      <c r="IE26" s="513"/>
      <c r="IF26" s="513"/>
      <c r="IG26" s="513"/>
      <c r="IH26" s="513"/>
      <c r="II26" s="513"/>
      <c r="IJ26" s="513"/>
      <c r="IK26" s="513"/>
      <c r="IL26" s="513"/>
      <c r="IM26" s="513"/>
      <c r="IN26" s="513"/>
      <c r="IO26" s="513"/>
      <c r="IP26" s="513"/>
      <c r="IQ26" s="513"/>
      <c r="IR26" s="513"/>
      <c r="IS26" s="513"/>
      <c r="IT26" s="513"/>
      <c r="IU26" s="513"/>
      <c r="IV26" s="513"/>
      <c r="IW26" s="513"/>
      <c r="IX26" s="513"/>
      <c r="IY26" s="513"/>
      <c r="IZ26" s="513"/>
      <c r="JA26" s="513"/>
      <c r="JB26" s="513"/>
      <c r="JC26" s="513"/>
      <c r="JD26" s="513"/>
      <c r="JE26" s="513"/>
      <c r="JF26" s="513"/>
      <c r="JG26" s="513"/>
      <c r="JH26" s="513"/>
      <c r="JI26" s="513"/>
      <c r="JJ26" s="513"/>
      <c r="JK26" s="513"/>
      <c r="JL26" s="513"/>
      <c r="JM26" s="513"/>
      <c r="JN26" s="513"/>
      <c r="JO26" s="513"/>
      <c r="JP26" s="513"/>
      <c r="JQ26" s="513"/>
      <c r="JR26" s="513"/>
      <c r="JS26" s="513"/>
      <c r="JT26" s="513"/>
      <c r="JU26" s="513"/>
      <c r="JV26" s="513"/>
      <c r="JW26" s="513"/>
      <c r="JX26" s="513"/>
      <c r="JY26" s="513"/>
      <c r="JZ26" s="513"/>
      <c r="KA26" s="513"/>
      <c r="KB26" s="513"/>
      <c r="KC26" s="513"/>
      <c r="KD26" s="513"/>
      <c r="KE26" s="513"/>
      <c r="KF26" s="513"/>
      <c r="KG26" s="513"/>
      <c r="KH26" s="513"/>
      <c r="KI26" s="513"/>
      <c r="KJ26" s="513"/>
      <c r="KK26" s="513"/>
      <c r="KL26" s="513"/>
      <c r="KM26" s="513"/>
      <c r="KN26" s="513"/>
      <c r="KO26" s="513"/>
      <c r="KP26" s="513"/>
      <c r="KQ26" s="513"/>
      <c r="KR26" s="513"/>
      <c r="KS26" s="513"/>
      <c r="KT26" s="513"/>
      <c r="KU26" s="513"/>
      <c r="KV26" s="513"/>
      <c r="KW26" s="513"/>
      <c r="KX26" s="513"/>
      <c r="KY26" s="513"/>
      <c r="KZ26" s="513"/>
      <c r="LA26" s="513"/>
      <c r="LB26" s="513"/>
      <c r="LC26" s="513"/>
      <c r="LD26" s="513"/>
      <c r="LE26" s="513"/>
      <c r="LF26" s="513"/>
      <c r="LG26" s="513"/>
      <c r="LH26" s="513"/>
      <c r="LI26" s="513"/>
      <c r="LJ26" s="513"/>
      <c r="LK26" s="513"/>
      <c r="LL26" s="513"/>
      <c r="LM26" s="513"/>
      <c r="LN26" s="513"/>
      <c r="LO26" s="513"/>
      <c r="LP26" s="513"/>
      <c r="LQ26" s="513"/>
      <c r="LR26" s="513"/>
      <c r="LS26" s="513"/>
      <c r="LT26" s="513"/>
      <c r="LU26" s="513"/>
      <c r="LV26" s="513"/>
      <c r="LW26" s="513"/>
      <c r="LX26" s="513"/>
      <c r="LY26" s="513"/>
      <c r="LZ26" s="513"/>
      <c r="MA26" s="513"/>
      <c r="MB26" s="513"/>
      <c r="MC26" s="513"/>
      <c r="MD26" s="513"/>
      <c r="ME26" s="513"/>
      <c r="MF26" s="513"/>
      <c r="MG26" s="513"/>
      <c r="MH26" s="513"/>
      <c r="MI26" s="513"/>
      <c r="MJ26" s="513"/>
      <c r="MK26" s="513"/>
      <c r="ML26" s="513"/>
      <c r="MM26" s="513"/>
      <c r="MN26" s="513"/>
      <c r="MO26" s="513"/>
      <c r="MP26" s="513"/>
      <c r="MQ26" s="513"/>
      <c r="MR26" s="513"/>
      <c r="MS26" s="513"/>
      <c r="MT26" s="513"/>
      <c r="MU26" s="513"/>
      <c r="MV26" s="513"/>
      <c r="MW26" s="513"/>
      <c r="MX26" s="513"/>
      <c r="MY26" s="513"/>
      <c r="MZ26" s="513"/>
      <c r="NA26" s="513"/>
      <c r="NB26" s="513"/>
      <c r="NC26" s="513"/>
      <c r="ND26" s="513"/>
      <c r="NE26" s="513"/>
      <c r="NF26" s="513"/>
      <c r="NG26" s="513"/>
      <c r="NH26" s="513"/>
      <c r="NI26" s="513"/>
      <c r="NJ26" s="513"/>
      <c r="NK26" s="513"/>
      <c r="NL26" s="513"/>
      <c r="NM26" s="513"/>
      <c r="NN26" s="513"/>
      <c r="NO26" s="513"/>
      <c r="NP26" s="513"/>
      <c r="NQ26" s="513"/>
      <c r="NR26" s="513"/>
      <c r="NS26" s="513"/>
      <c r="NT26" s="513"/>
      <c r="NU26" s="513"/>
      <c r="NV26" s="513"/>
      <c r="NW26" s="513"/>
      <c r="NX26" s="513"/>
      <c r="NY26" s="513"/>
      <c r="NZ26" s="513"/>
      <c r="OA26" s="513"/>
      <c r="OB26" s="513"/>
      <c r="OC26" s="513"/>
      <c r="OD26" s="513"/>
      <c r="OE26" s="513"/>
      <c r="OF26" s="513"/>
      <c r="OG26" s="513"/>
      <c r="OH26" s="513"/>
      <c r="OI26" s="513"/>
      <c r="OJ26" s="513"/>
      <c r="OK26" s="513"/>
      <c r="OL26" s="513"/>
      <c r="OM26" s="513"/>
      <c r="ON26" s="513"/>
      <c r="OO26" s="513"/>
      <c r="OP26" s="513"/>
      <c r="OQ26" s="513"/>
      <c r="OR26" s="513"/>
      <c r="OS26" s="513"/>
      <c r="OT26" s="513"/>
      <c r="OU26" s="513"/>
      <c r="OV26" s="513"/>
      <c r="OW26" s="513"/>
      <c r="OX26" s="513"/>
      <c r="OY26" s="513"/>
      <c r="OZ26" s="513"/>
      <c r="PA26" s="513"/>
      <c r="PB26" s="513"/>
      <c r="PC26" s="513"/>
      <c r="PD26" s="513"/>
      <c r="PE26" s="513"/>
      <c r="PF26" s="513"/>
      <c r="PG26" s="513"/>
      <c r="PH26" s="513"/>
      <c r="PI26" s="513"/>
      <c r="PJ26" s="513"/>
      <c r="PK26" s="513"/>
      <c r="PL26" s="513"/>
      <c r="PM26" s="513"/>
      <c r="PN26" s="513"/>
      <c r="PO26" s="513"/>
      <c r="PP26" s="513"/>
      <c r="PQ26" s="513"/>
      <c r="PR26" s="513"/>
      <c r="PS26" s="513"/>
      <c r="PT26" s="513"/>
      <c r="PU26" s="513"/>
      <c r="PV26" s="513"/>
      <c r="PW26" s="513"/>
      <c r="PX26" s="513"/>
      <c r="PY26" s="513"/>
      <c r="PZ26" s="513"/>
      <c r="QA26" s="513"/>
      <c r="QB26" s="513"/>
      <c r="QC26" s="513"/>
      <c r="QD26" s="513"/>
      <c r="QE26" s="513"/>
      <c r="QF26" s="513"/>
      <c r="QG26" s="513"/>
      <c r="QH26" s="513"/>
      <c r="QI26" s="513"/>
      <c r="QJ26" s="513"/>
      <c r="QK26" s="513"/>
      <c r="QL26" s="513"/>
      <c r="QM26" s="513"/>
      <c r="QN26" s="513"/>
      <c r="QO26" s="513"/>
      <c r="QP26" s="513"/>
      <c r="QQ26" s="513"/>
      <c r="QR26" s="513"/>
      <c r="QS26" s="513"/>
      <c r="QT26" s="513"/>
      <c r="QU26" s="513"/>
      <c r="QV26" s="513"/>
      <c r="QW26" s="513"/>
      <c r="QX26" s="513"/>
      <c r="QY26" s="513"/>
      <c r="QZ26" s="513"/>
      <c r="RA26" s="513"/>
      <c r="RB26" s="513"/>
      <c r="RC26" s="513"/>
      <c r="RD26" s="513"/>
      <c r="RE26" s="513"/>
      <c r="RF26" s="513"/>
      <c r="RG26" s="513"/>
      <c r="RH26" s="513"/>
      <c r="RI26" s="513"/>
      <c r="RJ26" s="513"/>
      <c r="RK26" s="513"/>
      <c r="RL26" s="513"/>
      <c r="RM26" s="513"/>
      <c r="RN26" s="513"/>
      <c r="RO26" s="513"/>
      <c r="RP26" s="513"/>
      <c r="RQ26" s="513"/>
      <c r="RR26" s="513"/>
      <c r="RS26" s="513"/>
      <c r="RT26" s="513"/>
      <c r="RU26" s="513"/>
      <c r="RV26" s="513"/>
      <c r="RW26" s="513"/>
      <c r="RX26" s="513"/>
      <c r="RY26" s="513"/>
      <c r="RZ26" s="513"/>
      <c r="SA26" s="513"/>
      <c r="SB26" s="513"/>
      <c r="SC26" s="513"/>
      <c r="SD26" s="513"/>
      <c r="SE26" s="513"/>
      <c r="SF26" s="513"/>
      <c r="SG26" s="513"/>
      <c r="SH26" s="513"/>
      <c r="SI26" s="513"/>
      <c r="SJ26" s="513"/>
      <c r="SK26" s="513"/>
      <c r="SL26" s="513"/>
      <c r="SM26" s="513"/>
      <c r="SN26" s="513"/>
      <c r="SO26" s="513"/>
      <c r="SP26" s="513"/>
      <c r="SQ26" s="513"/>
      <c r="SR26" s="513"/>
      <c r="SS26" s="513"/>
      <c r="ST26" s="513"/>
      <c r="SU26" s="513"/>
      <c r="SV26" s="513"/>
      <c r="SW26" s="513"/>
      <c r="SX26" s="513"/>
      <c r="SY26" s="513"/>
      <c r="SZ26" s="513"/>
      <c r="TA26" s="513"/>
      <c r="TB26" s="513"/>
      <c r="TC26" s="513"/>
      <c r="TD26" s="513"/>
      <c r="TE26" s="513"/>
      <c r="TF26" s="513"/>
      <c r="TG26" s="513"/>
      <c r="TH26" s="513"/>
      <c r="TI26" s="513"/>
      <c r="TJ26" s="513"/>
      <c r="TK26" s="513"/>
      <c r="TL26" s="513"/>
      <c r="TM26" s="513"/>
      <c r="TN26" s="513"/>
      <c r="TO26" s="513"/>
      <c r="TP26" s="513"/>
      <c r="TQ26" s="513"/>
      <c r="TR26" s="513"/>
      <c r="TS26" s="513"/>
      <c r="TT26" s="513"/>
      <c r="TU26" s="513"/>
      <c r="TV26" s="513"/>
      <c r="TW26" s="513"/>
      <c r="TX26" s="513"/>
      <c r="TY26" s="513"/>
      <c r="TZ26" s="513"/>
      <c r="UA26" s="513"/>
      <c r="UB26" s="513"/>
      <c r="UC26" s="513"/>
      <c r="UD26" s="513"/>
      <c r="UE26" s="513"/>
      <c r="UF26" s="513"/>
      <c r="UG26" s="513"/>
      <c r="UH26" s="513"/>
      <c r="UI26" s="513"/>
      <c r="UJ26" s="513"/>
      <c r="UK26" s="513"/>
      <c r="UL26" s="513"/>
      <c r="UM26" s="513"/>
      <c r="UN26" s="513"/>
      <c r="UO26" s="513"/>
      <c r="UP26" s="513"/>
      <c r="UQ26" s="513"/>
      <c r="UR26" s="513"/>
      <c r="US26" s="513"/>
      <c r="UT26" s="513"/>
      <c r="UU26" s="513"/>
      <c r="UV26" s="513"/>
      <c r="UW26" s="513"/>
      <c r="UX26" s="513"/>
      <c r="UY26" s="513"/>
      <c r="UZ26" s="513"/>
      <c r="VA26" s="513"/>
      <c r="VB26" s="513"/>
      <c r="VC26" s="513"/>
      <c r="VD26" s="513"/>
      <c r="VE26" s="513"/>
      <c r="VF26" s="513"/>
      <c r="VG26" s="513"/>
      <c r="VH26" s="513"/>
      <c r="VI26" s="513"/>
      <c r="VJ26" s="513"/>
      <c r="VK26" s="513"/>
      <c r="VL26" s="513"/>
      <c r="VM26" s="513"/>
      <c r="VN26" s="513"/>
      <c r="VO26" s="513"/>
      <c r="VP26" s="513"/>
      <c r="VQ26" s="513"/>
      <c r="VR26" s="513"/>
      <c r="VS26" s="513"/>
      <c r="VT26" s="513"/>
      <c r="VU26" s="513"/>
      <c r="VV26" s="513"/>
      <c r="VW26" s="513"/>
      <c r="VX26" s="513"/>
      <c r="VY26" s="513"/>
      <c r="VZ26" s="513"/>
      <c r="WA26" s="513"/>
      <c r="WB26" s="513"/>
      <c r="WC26" s="513"/>
      <c r="WD26" s="513"/>
      <c r="WE26" s="513"/>
      <c r="WF26" s="513"/>
      <c r="WG26" s="513"/>
      <c r="WH26" s="513"/>
      <c r="WI26" s="513"/>
      <c r="WJ26" s="513"/>
      <c r="WK26" s="513"/>
      <c r="WL26" s="513"/>
      <c r="WM26" s="513"/>
      <c r="WN26" s="513"/>
      <c r="WO26" s="513"/>
      <c r="WP26" s="513"/>
      <c r="WQ26" s="513"/>
      <c r="WR26" s="513"/>
      <c r="WS26" s="513"/>
      <c r="WT26" s="513"/>
      <c r="WU26" s="513"/>
      <c r="WV26" s="513"/>
      <c r="WW26" s="513"/>
      <c r="WX26" s="513"/>
      <c r="WY26" s="513"/>
      <c r="WZ26" s="513"/>
      <c r="XA26" s="513"/>
      <c r="XB26" s="513"/>
      <c r="XC26" s="513"/>
      <c r="XD26" s="513"/>
      <c r="XE26" s="513"/>
      <c r="XF26" s="513"/>
      <c r="XG26" s="513"/>
      <c r="XH26" s="513"/>
      <c r="XI26" s="513"/>
      <c r="XJ26" s="513"/>
      <c r="XK26" s="513"/>
      <c r="XL26" s="513"/>
      <c r="XM26" s="513"/>
      <c r="XN26" s="513"/>
      <c r="XO26" s="513"/>
      <c r="XP26" s="513"/>
      <c r="XQ26" s="513"/>
      <c r="XR26" s="513"/>
      <c r="XS26" s="513"/>
      <c r="XT26" s="513"/>
      <c r="XU26" s="513"/>
      <c r="XV26" s="513"/>
      <c r="XW26" s="513"/>
      <c r="XX26" s="513"/>
      <c r="XY26" s="513"/>
      <c r="XZ26" s="513"/>
      <c r="YA26" s="513"/>
      <c r="YB26" s="513"/>
      <c r="YC26" s="513"/>
      <c r="YD26" s="513"/>
      <c r="YE26" s="513"/>
      <c r="YF26" s="513"/>
      <c r="YG26" s="513"/>
      <c r="YH26" s="513"/>
      <c r="YI26" s="513"/>
      <c r="YJ26" s="513"/>
      <c r="YK26" s="513"/>
      <c r="YL26" s="513"/>
      <c r="YM26" s="513"/>
      <c r="YN26" s="513"/>
      <c r="YO26" s="513"/>
      <c r="YP26" s="513"/>
      <c r="YQ26" s="513"/>
      <c r="YR26" s="513"/>
      <c r="YS26" s="513"/>
      <c r="YT26" s="513"/>
      <c r="YU26" s="513"/>
      <c r="YV26" s="513"/>
      <c r="YW26" s="513"/>
      <c r="YX26" s="513"/>
      <c r="YY26" s="513"/>
      <c r="YZ26" s="513"/>
      <c r="ZA26" s="513"/>
      <c r="ZB26" s="513"/>
      <c r="ZC26" s="513"/>
      <c r="ZD26" s="513"/>
      <c r="ZE26" s="513"/>
      <c r="ZF26" s="513"/>
      <c r="ZG26" s="513"/>
      <c r="ZH26" s="513"/>
      <c r="ZI26" s="513"/>
      <c r="ZJ26" s="513"/>
      <c r="ZK26" s="513"/>
      <c r="ZL26" s="513"/>
      <c r="ZM26" s="513"/>
      <c r="ZN26" s="513"/>
      <c r="ZO26" s="513"/>
      <c r="ZP26" s="513"/>
      <c r="ZQ26" s="513"/>
      <c r="ZR26" s="513"/>
      <c r="ZS26" s="513"/>
      <c r="ZT26" s="513"/>
      <c r="ZU26" s="513"/>
      <c r="ZV26" s="513"/>
      <c r="ZW26" s="513"/>
      <c r="ZX26" s="513"/>
      <c r="ZY26" s="513"/>
      <c r="ZZ26" s="513"/>
      <c r="AAA26" s="513"/>
      <c r="AAB26" s="513"/>
      <c r="AAC26" s="513"/>
      <c r="AAD26" s="513"/>
      <c r="AAE26" s="513"/>
      <c r="AAF26" s="513"/>
      <c r="AAG26" s="513"/>
      <c r="AAH26" s="513"/>
      <c r="AAI26" s="513"/>
      <c r="AAJ26" s="513"/>
      <c r="AAK26" s="513"/>
      <c r="AAL26" s="513"/>
      <c r="AAM26" s="513"/>
      <c r="AAN26" s="513"/>
      <c r="AAO26" s="513"/>
      <c r="AAP26" s="513"/>
      <c r="AAQ26" s="513"/>
      <c r="AAR26" s="513"/>
      <c r="AAS26" s="513"/>
      <c r="AAT26" s="513"/>
      <c r="AAU26" s="513"/>
      <c r="AAV26" s="513"/>
      <c r="AAW26" s="513"/>
      <c r="AAX26" s="513"/>
      <c r="AAY26" s="513"/>
      <c r="AAZ26" s="513"/>
      <c r="ABA26" s="513"/>
      <c r="ABB26" s="513"/>
      <c r="ABC26" s="513"/>
      <c r="ABD26" s="513"/>
      <c r="ABE26" s="513"/>
      <c r="ABF26" s="513"/>
      <c r="ABG26" s="513"/>
      <c r="ABH26" s="513"/>
      <c r="ABI26" s="513"/>
      <c r="ABJ26" s="513"/>
      <c r="ABK26" s="513"/>
      <c r="ABL26" s="513"/>
      <c r="ABM26" s="513"/>
      <c r="ABN26" s="513"/>
      <c r="ABO26" s="513"/>
      <c r="ABP26" s="513"/>
      <c r="ABQ26" s="513"/>
      <c r="ABR26" s="513"/>
      <c r="ABS26" s="513"/>
      <c r="ABT26" s="513"/>
      <c r="ABU26" s="513"/>
      <c r="ABV26" s="513"/>
      <c r="ABW26" s="513"/>
      <c r="ABX26" s="513"/>
      <c r="ABY26" s="513"/>
      <c r="ABZ26" s="513"/>
      <c r="ACA26" s="513"/>
      <c r="ACB26" s="513"/>
      <c r="ACC26" s="513"/>
      <c r="ACD26" s="513"/>
      <c r="ACE26" s="513"/>
      <c r="ACF26" s="513"/>
      <c r="ACG26" s="513"/>
      <c r="ACH26" s="513"/>
      <c r="ACI26" s="513"/>
      <c r="ACJ26" s="513"/>
      <c r="ACK26" s="513"/>
      <c r="ACL26" s="513"/>
      <c r="ACM26" s="513"/>
      <c r="ACN26" s="513"/>
      <c r="ACO26" s="513"/>
      <c r="ACP26" s="513"/>
      <c r="ACQ26" s="513"/>
      <c r="ACR26" s="513"/>
      <c r="ACS26" s="513"/>
      <c r="ACT26" s="513"/>
      <c r="ACU26" s="513"/>
      <c r="ACV26" s="513"/>
      <c r="ACW26" s="513"/>
      <c r="ACX26" s="513"/>
      <c r="ACY26" s="513"/>
      <c r="ACZ26" s="513"/>
      <c r="ADA26" s="513"/>
      <c r="ADB26" s="513"/>
      <c r="ADC26" s="513"/>
      <c r="ADD26" s="513"/>
      <c r="ADE26" s="513"/>
      <c r="ADF26" s="513"/>
      <c r="ADG26" s="513"/>
      <c r="ADH26" s="513"/>
      <c r="ADI26" s="513"/>
      <c r="ADJ26" s="513"/>
      <c r="ADK26" s="513"/>
      <c r="ADL26" s="513"/>
      <c r="ADM26" s="513"/>
      <c r="ADN26" s="513"/>
      <c r="ADO26" s="513"/>
      <c r="ADP26" s="513"/>
      <c r="ADQ26" s="513"/>
      <c r="ADR26" s="513"/>
      <c r="ADS26" s="513"/>
      <c r="ADT26" s="513"/>
      <c r="ADU26" s="513"/>
      <c r="ADV26" s="513"/>
      <c r="ADW26" s="513"/>
      <c r="ADX26" s="513"/>
      <c r="ADY26" s="513"/>
      <c r="ADZ26" s="513"/>
      <c r="AEA26" s="513"/>
      <c r="AEB26" s="513"/>
      <c r="AEC26" s="513"/>
      <c r="AED26" s="513"/>
      <c r="AEE26" s="513"/>
      <c r="AEF26" s="513"/>
      <c r="AEG26" s="513"/>
      <c r="AEH26" s="513"/>
      <c r="AEI26" s="513"/>
      <c r="AEJ26" s="513"/>
      <c r="AEK26" s="513"/>
      <c r="AEL26" s="513"/>
      <c r="AEM26" s="513"/>
      <c r="AEN26" s="513"/>
      <c r="AEO26" s="513"/>
      <c r="AEP26" s="513"/>
      <c r="AEQ26" s="513"/>
      <c r="AER26" s="513"/>
      <c r="AES26" s="513"/>
      <c r="AET26" s="513"/>
      <c r="AEU26" s="513"/>
      <c r="AEV26" s="513"/>
      <c r="AEW26" s="513"/>
      <c r="AEX26" s="513"/>
      <c r="AEY26" s="513"/>
      <c r="AEZ26" s="513"/>
      <c r="AFA26" s="513"/>
      <c r="AFB26" s="513"/>
      <c r="AFC26" s="513"/>
      <c r="AFD26" s="513"/>
      <c r="AFE26" s="513"/>
      <c r="AFF26" s="513"/>
      <c r="AFG26" s="513"/>
      <c r="AFH26" s="513"/>
      <c r="AFI26" s="513"/>
      <c r="AFJ26" s="513"/>
      <c r="AFK26" s="513"/>
      <c r="AFL26" s="513"/>
      <c r="AFM26" s="513"/>
      <c r="AFN26" s="513"/>
      <c r="AFO26" s="513"/>
      <c r="AFP26" s="513"/>
      <c r="AFQ26" s="513"/>
      <c r="AFR26" s="513"/>
      <c r="AFS26" s="513"/>
      <c r="AFT26" s="513"/>
      <c r="AFU26" s="513"/>
      <c r="AFV26" s="513"/>
      <c r="AFW26" s="513"/>
      <c r="AFX26" s="513"/>
      <c r="AFY26" s="513"/>
      <c r="AFZ26" s="513"/>
      <c r="AGA26" s="513"/>
      <c r="AGB26" s="513"/>
      <c r="AGC26" s="513"/>
      <c r="AGD26" s="513"/>
      <c r="AGE26" s="513"/>
      <c r="AGF26" s="513"/>
      <c r="AGG26" s="513"/>
      <c r="AGH26" s="513"/>
      <c r="AGI26" s="513"/>
      <c r="AGJ26" s="513"/>
      <c r="AGK26" s="513"/>
      <c r="AGL26" s="513"/>
      <c r="AGM26" s="513"/>
      <c r="AGN26" s="513"/>
      <c r="AGO26" s="513"/>
      <c r="AGP26" s="513"/>
      <c r="AGQ26" s="513"/>
      <c r="AGR26" s="513"/>
      <c r="AGS26" s="513"/>
      <c r="AGT26" s="513"/>
      <c r="AGU26" s="513"/>
      <c r="AGV26" s="513"/>
      <c r="AGW26" s="513"/>
      <c r="AGX26" s="513"/>
      <c r="AGY26" s="513"/>
      <c r="AGZ26" s="513"/>
      <c r="AHA26" s="513"/>
      <c r="AHB26" s="513"/>
      <c r="AHC26" s="513"/>
      <c r="AHD26" s="513"/>
      <c r="AHE26" s="513"/>
      <c r="AHF26" s="513"/>
      <c r="AHG26" s="513"/>
      <c r="AHH26" s="513"/>
      <c r="AHI26" s="513"/>
      <c r="AHJ26" s="513"/>
      <c r="AHK26" s="513"/>
      <c r="AHL26" s="513"/>
      <c r="AHM26" s="513"/>
      <c r="AHN26" s="513"/>
      <c r="AHO26" s="513"/>
      <c r="AHP26" s="513"/>
      <c r="AHQ26" s="513"/>
      <c r="AHR26" s="513"/>
      <c r="AHS26" s="513"/>
      <c r="AHT26" s="513"/>
      <c r="AHU26" s="513"/>
      <c r="AHV26" s="513"/>
      <c r="AHW26" s="513"/>
      <c r="AHX26" s="513"/>
      <c r="AHY26" s="513"/>
      <c r="AHZ26" s="513"/>
      <c r="AIA26" s="513"/>
      <c r="AIB26" s="513"/>
      <c r="AIC26" s="513"/>
      <c r="AID26" s="513"/>
      <c r="AIE26" s="513"/>
      <c r="AIF26" s="513"/>
      <c r="AIG26" s="513"/>
      <c r="AIH26" s="513"/>
      <c r="AII26" s="513"/>
      <c r="AIJ26" s="513"/>
      <c r="AIK26" s="513"/>
      <c r="AIL26" s="513"/>
      <c r="AIM26" s="513"/>
      <c r="AIN26" s="513"/>
      <c r="AIO26" s="513"/>
      <c r="AIP26" s="513"/>
      <c r="AIQ26" s="513"/>
      <c r="AIR26" s="513"/>
      <c r="AIS26" s="513"/>
      <c r="AIT26" s="513"/>
      <c r="AIU26" s="513"/>
      <c r="AIV26" s="513"/>
      <c r="AIW26" s="513"/>
      <c r="AIX26" s="513"/>
      <c r="AIY26" s="513"/>
      <c r="AIZ26" s="513"/>
      <c r="AJA26" s="513"/>
      <c r="AJB26" s="513"/>
      <c r="AJC26" s="513"/>
      <c r="AJD26" s="513"/>
      <c r="AJE26" s="513"/>
      <c r="AJF26" s="513"/>
      <c r="AJG26" s="513"/>
      <c r="AJH26" s="513"/>
      <c r="AJI26" s="513"/>
      <c r="AJJ26" s="513"/>
      <c r="AJK26" s="513"/>
      <c r="AJL26" s="513"/>
      <c r="AJM26" s="513"/>
      <c r="AJN26" s="513"/>
      <c r="AJO26" s="513"/>
      <c r="AJP26" s="513"/>
      <c r="AJQ26" s="513"/>
      <c r="AJR26" s="513"/>
      <c r="AJS26" s="513"/>
      <c r="AJT26" s="513"/>
      <c r="AJU26" s="513"/>
      <c r="AJV26" s="513"/>
      <c r="AJW26" s="513"/>
      <c r="AJX26" s="513"/>
      <c r="AJY26" s="513"/>
      <c r="AJZ26" s="513"/>
      <c r="AKA26" s="513"/>
      <c r="AKB26" s="513"/>
      <c r="AKC26" s="513"/>
      <c r="AKD26" s="513"/>
      <c r="AKE26" s="513"/>
      <c r="AKF26" s="513"/>
      <c r="AKG26" s="513"/>
      <c r="AKH26" s="513"/>
      <c r="AKI26" s="513"/>
      <c r="AKJ26" s="513"/>
      <c r="AKK26" s="513"/>
      <c r="AKL26" s="513"/>
      <c r="AKM26" s="513"/>
      <c r="AKN26" s="513"/>
      <c r="AKO26" s="513"/>
      <c r="AKP26" s="513"/>
      <c r="AKQ26" s="513"/>
      <c r="AKR26" s="513"/>
      <c r="AKS26" s="513"/>
      <c r="AKT26" s="513"/>
      <c r="AKU26" s="513"/>
      <c r="AKV26" s="513"/>
      <c r="AKW26" s="513"/>
      <c r="AKX26" s="513"/>
      <c r="AKY26" s="513"/>
      <c r="AKZ26" s="513"/>
      <c r="ALA26" s="513"/>
      <c r="ALB26" s="513"/>
      <c r="ALC26" s="513"/>
      <c r="ALD26" s="513"/>
      <c r="ALE26" s="513"/>
      <c r="ALF26" s="513"/>
      <c r="ALG26" s="513"/>
      <c r="ALH26" s="513"/>
      <c r="ALI26" s="513"/>
      <c r="ALJ26" s="513"/>
      <c r="ALK26" s="513"/>
      <c r="ALL26" s="513"/>
      <c r="ALM26" s="513"/>
      <c r="ALN26" s="513"/>
      <c r="ALO26" s="513"/>
      <c r="ALP26" s="513"/>
      <c r="ALQ26" s="513"/>
      <c r="ALR26" s="513"/>
      <c r="ALS26" s="513"/>
      <c r="ALT26" s="513"/>
      <c r="ALU26" s="513"/>
      <c r="ALV26" s="513"/>
      <c r="ALW26" s="513"/>
      <c r="ALX26" s="513"/>
      <c r="ALY26" s="513"/>
      <c r="ALZ26" s="513"/>
      <c r="AMA26" s="513"/>
      <c r="AMB26" s="513"/>
      <c r="AMC26" s="513"/>
      <c r="AMD26" s="513"/>
      <c r="AME26" s="513"/>
      <c r="AMF26" s="513"/>
      <c r="AMG26" s="513"/>
      <c r="AMH26" s="513"/>
      <c r="AMI26" s="513"/>
      <c r="AMJ26" s="513"/>
      <c r="AMK26" s="513"/>
      <c r="AML26" s="513"/>
      <c r="AMM26" s="513"/>
      <c r="AMN26" s="513"/>
      <c r="AMO26" s="513"/>
    </row>
    <row r="27" spans="1:8192 8215:9215 9238:10238 10261:11261 11284:12284 12307:13307 13330:14330 14353:15353 15376:16376" s="279" customFormat="1" x14ac:dyDescent="0.25">
      <c r="A27" s="231">
        <v>45251</v>
      </c>
      <c r="B27" s="99" t="s">
        <v>10</v>
      </c>
      <c r="C27" s="93" t="s">
        <v>337</v>
      </c>
      <c r="D27" s="408">
        <v>944100666</v>
      </c>
      <c r="E27" s="289">
        <v>281.5</v>
      </c>
      <c r="F27" s="523">
        <v>45271</v>
      </c>
      <c r="G27" s="150"/>
      <c r="H27" s="151"/>
      <c r="I27" s="152"/>
      <c r="J27" s="152"/>
      <c r="K27" s="92"/>
      <c r="L27" s="528">
        <v>281.5</v>
      </c>
      <c r="M27" s="153"/>
      <c r="N27" s="152">
        <v>281.5</v>
      </c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307"/>
      <c r="AD27" s="154"/>
      <c r="AE27" s="102"/>
      <c r="AF27" s="81">
        <f t="shared" si="3"/>
        <v>0</v>
      </c>
      <c r="AG27" s="513"/>
      <c r="AH27" s="152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3"/>
      <c r="CG27" s="513"/>
      <c r="CH27" s="513"/>
      <c r="CI27" s="513"/>
      <c r="CJ27" s="513"/>
      <c r="CK27" s="513"/>
      <c r="CL27" s="513"/>
      <c r="CM27" s="513"/>
      <c r="CN27" s="513"/>
      <c r="CO27" s="513"/>
      <c r="CP27" s="513"/>
      <c r="CQ27" s="513"/>
      <c r="CR27" s="513"/>
      <c r="CS27" s="513"/>
      <c r="CT27" s="513"/>
      <c r="CU27" s="513"/>
      <c r="CV27" s="513"/>
      <c r="CW27" s="513"/>
      <c r="CX27" s="513"/>
      <c r="CY27" s="513"/>
      <c r="CZ27" s="513"/>
      <c r="DA27" s="513"/>
      <c r="DB27" s="513"/>
      <c r="DC27" s="513"/>
      <c r="DD27" s="513"/>
      <c r="DE27" s="513"/>
      <c r="DF27" s="513"/>
      <c r="DG27" s="513"/>
      <c r="DH27" s="513"/>
      <c r="DI27" s="513"/>
      <c r="DJ27" s="513"/>
      <c r="DK27" s="513"/>
      <c r="DL27" s="513"/>
      <c r="DM27" s="513"/>
      <c r="DN27" s="513"/>
      <c r="DO27" s="513"/>
      <c r="DP27" s="513"/>
      <c r="DQ27" s="513"/>
      <c r="DR27" s="513"/>
      <c r="DS27" s="513"/>
      <c r="DT27" s="513"/>
      <c r="DU27" s="513"/>
      <c r="DV27" s="513"/>
      <c r="DW27" s="513"/>
      <c r="DX27" s="513"/>
      <c r="DY27" s="513"/>
      <c r="DZ27" s="513"/>
      <c r="EA27" s="513"/>
      <c r="EB27" s="513"/>
      <c r="EC27" s="513"/>
      <c r="ED27" s="513"/>
      <c r="EE27" s="513"/>
      <c r="EF27" s="513"/>
      <c r="EG27" s="513"/>
      <c r="EH27" s="513"/>
      <c r="EI27" s="513"/>
      <c r="EJ27" s="513"/>
      <c r="EK27" s="513"/>
      <c r="EL27" s="513"/>
      <c r="EM27" s="513"/>
      <c r="EN27" s="513"/>
      <c r="EO27" s="513"/>
      <c r="EP27" s="513"/>
      <c r="EQ27" s="513"/>
      <c r="ER27" s="513"/>
      <c r="ES27" s="513"/>
      <c r="ET27" s="513"/>
      <c r="EU27" s="513"/>
      <c r="EV27" s="513"/>
      <c r="EW27" s="513"/>
      <c r="EX27" s="513"/>
      <c r="EY27" s="513"/>
      <c r="EZ27" s="513"/>
      <c r="FA27" s="513"/>
      <c r="FB27" s="513"/>
      <c r="FC27" s="513"/>
      <c r="FD27" s="513"/>
      <c r="FE27" s="513"/>
      <c r="FF27" s="513"/>
      <c r="FG27" s="513"/>
      <c r="FH27" s="513"/>
      <c r="FI27" s="513"/>
      <c r="FJ27" s="513"/>
      <c r="FK27" s="513"/>
      <c r="FL27" s="513"/>
      <c r="FM27" s="513"/>
      <c r="FN27" s="513"/>
      <c r="FO27" s="513"/>
      <c r="FP27" s="513"/>
      <c r="FQ27" s="513"/>
      <c r="FR27" s="513"/>
      <c r="FS27" s="513"/>
      <c r="FT27" s="513"/>
      <c r="FU27" s="513"/>
      <c r="FV27" s="513"/>
      <c r="FW27" s="513"/>
      <c r="FX27" s="513"/>
      <c r="FY27" s="513"/>
      <c r="FZ27" s="513"/>
      <c r="GA27" s="513"/>
      <c r="GB27" s="513"/>
      <c r="GC27" s="513"/>
      <c r="GD27" s="513"/>
      <c r="GE27" s="513"/>
      <c r="GF27" s="513"/>
      <c r="GG27" s="513"/>
      <c r="GH27" s="513"/>
      <c r="GI27" s="513"/>
      <c r="GJ27" s="513"/>
      <c r="GK27" s="513"/>
      <c r="GL27" s="513"/>
      <c r="GM27" s="513"/>
      <c r="GN27" s="513"/>
      <c r="GO27" s="513"/>
      <c r="GP27" s="513"/>
      <c r="GQ27" s="513"/>
      <c r="GR27" s="513"/>
      <c r="GS27" s="513"/>
      <c r="GT27" s="513"/>
      <c r="GU27" s="513"/>
      <c r="GV27" s="513"/>
      <c r="GW27" s="513"/>
      <c r="GX27" s="513"/>
      <c r="GY27" s="513"/>
      <c r="GZ27" s="513"/>
      <c r="HA27" s="513"/>
      <c r="HB27" s="513"/>
      <c r="HC27" s="513"/>
      <c r="HD27" s="513"/>
      <c r="HE27" s="513"/>
      <c r="HF27" s="513"/>
      <c r="HG27" s="513"/>
      <c r="HH27" s="513"/>
      <c r="HI27" s="513"/>
      <c r="HJ27" s="513"/>
      <c r="HK27" s="513"/>
      <c r="HL27" s="513"/>
      <c r="HM27" s="513"/>
      <c r="HN27" s="513"/>
      <c r="HO27" s="513"/>
      <c r="HP27" s="513"/>
      <c r="HQ27" s="513"/>
      <c r="HR27" s="513"/>
      <c r="HS27" s="513"/>
      <c r="HT27" s="513"/>
      <c r="HU27" s="513"/>
      <c r="HV27" s="513"/>
      <c r="HW27" s="513"/>
      <c r="HX27" s="513"/>
      <c r="HY27" s="513"/>
      <c r="HZ27" s="513"/>
      <c r="IA27" s="513"/>
      <c r="IB27" s="513"/>
      <c r="IC27" s="513"/>
      <c r="ID27" s="513"/>
      <c r="IE27" s="513"/>
      <c r="IF27" s="513"/>
      <c r="IG27" s="513"/>
      <c r="IH27" s="513"/>
      <c r="II27" s="513"/>
      <c r="IJ27" s="513"/>
      <c r="IK27" s="513"/>
      <c r="IL27" s="513"/>
      <c r="IM27" s="513"/>
      <c r="IN27" s="513"/>
      <c r="IO27" s="513"/>
      <c r="IP27" s="513"/>
      <c r="IQ27" s="513"/>
      <c r="IR27" s="513"/>
      <c r="IS27" s="513"/>
      <c r="IT27" s="513"/>
      <c r="IU27" s="513"/>
      <c r="IV27" s="513"/>
      <c r="IW27" s="513"/>
      <c r="IX27" s="513"/>
      <c r="IY27" s="513"/>
      <c r="IZ27" s="513"/>
      <c r="JA27" s="513"/>
      <c r="JB27" s="513"/>
      <c r="JC27" s="513"/>
      <c r="JD27" s="513"/>
      <c r="JE27" s="513"/>
      <c r="JF27" s="513"/>
      <c r="JG27" s="513"/>
      <c r="JH27" s="513"/>
      <c r="JI27" s="513"/>
      <c r="JJ27" s="513"/>
      <c r="JK27" s="513"/>
      <c r="JL27" s="513"/>
      <c r="JM27" s="513"/>
      <c r="JN27" s="513"/>
      <c r="JO27" s="513"/>
      <c r="JP27" s="513"/>
      <c r="JQ27" s="513"/>
      <c r="JR27" s="513"/>
      <c r="JS27" s="513"/>
      <c r="JT27" s="513"/>
      <c r="JU27" s="513"/>
      <c r="JV27" s="513"/>
      <c r="JW27" s="513"/>
      <c r="JX27" s="513"/>
      <c r="JY27" s="513"/>
      <c r="JZ27" s="513"/>
      <c r="KA27" s="513"/>
      <c r="KB27" s="513"/>
      <c r="KC27" s="513"/>
      <c r="KD27" s="513"/>
      <c r="KE27" s="513"/>
      <c r="KF27" s="513"/>
      <c r="KG27" s="513"/>
      <c r="KH27" s="513"/>
      <c r="KI27" s="513"/>
      <c r="KJ27" s="513"/>
      <c r="KK27" s="513"/>
      <c r="KL27" s="513"/>
      <c r="KM27" s="513"/>
      <c r="KN27" s="513"/>
      <c r="KO27" s="513"/>
      <c r="KP27" s="513"/>
      <c r="KQ27" s="513"/>
      <c r="KR27" s="513"/>
      <c r="KS27" s="513"/>
      <c r="KT27" s="513"/>
      <c r="KU27" s="513"/>
      <c r="KV27" s="513"/>
      <c r="KW27" s="513"/>
      <c r="KX27" s="513"/>
      <c r="KY27" s="513"/>
      <c r="KZ27" s="513"/>
      <c r="LA27" s="513"/>
      <c r="LB27" s="513"/>
      <c r="LC27" s="513"/>
      <c r="LD27" s="513"/>
      <c r="LE27" s="513"/>
      <c r="LF27" s="513"/>
      <c r="LG27" s="513"/>
      <c r="LH27" s="513"/>
      <c r="LI27" s="513"/>
      <c r="LJ27" s="513"/>
      <c r="LK27" s="513"/>
      <c r="LL27" s="513"/>
      <c r="LM27" s="513"/>
      <c r="LN27" s="513"/>
      <c r="LO27" s="513"/>
      <c r="LP27" s="513"/>
      <c r="LQ27" s="513"/>
      <c r="LR27" s="513"/>
      <c r="LS27" s="513"/>
      <c r="LT27" s="513"/>
      <c r="LU27" s="513"/>
      <c r="LV27" s="513"/>
      <c r="LW27" s="513"/>
      <c r="LX27" s="513"/>
      <c r="LY27" s="513"/>
      <c r="LZ27" s="513"/>
      <c r="MA27" s="513"/>
      <c r="MB27" s="513"/>
      <c r="MC27" s="513"/>
      <c r="MD27" s="513"/>
      <c r="ME27" s="513"/>
      <c r="MF27" s="513"/>
      <c r="MG27" s="513"/>
      <c r="MH27" s="513"/>
      <c r="MI27" s="513"/>
      <c r="MJ27" s="513"/>
      <c r="MK27" s="513"/>
      <c r="ML27" s="513"/>
      <c r="MM27" s="513"/>
      <c r="MN27" s="513"/>
      <c r="MO27" s="513"/>
      <c r="MP27" s="513"/>
      <c r="MQ27" s="513"/>
      <c r="MR27" s="513"/>
      <c r="MS27" s="513"/>
      <c r="MT27" s="513"/>
      <c r="MU27" s="513"/>
      <c r="MV27" s="513"/>
      <c r="MW27" s="513"/>
      <c r="MX27" s="513"/>
      <c r="MY27" s="513"/>
      <c r="MZ27" s="513"/>
      <c r="NA27" s="513"/>
      <c r="NB27" s="513"/>
      <c r="NC27" s="513"/>
      <c r="ND27" s="513"/>
      <c r="NE27" s="513"/>
      <c r="NF27" s="513"/>
      <c r="NG27" s="513"/>
      <c r="NH27" s="513"/>
      <c r="NI27" s="513"/>
      <c r="NJ27" s="513"/>
      <c r="NK27" s="513"/>
      <c r="NL27" s="513"/>
      <c r="NM27" s="513"/>
      <c r="NN27" s="513"/>
      <c r="NO27" s="513"/>
      <c r="NP27" s="513"/>
      <c r="NQ27" s="513"/>
      <c r="NR27" s="513"/>
      <c r="NS27" s="513"/>
      <c r="NT27" s="513"/>
      <c r="NU27" s="513"/>
      <c r="NV27" s="513"/>
      <c r="NW27" s="513"/>
      <c r="NX27" s="513"/>
      <c r="NY27" s="513"/>
      <c r="NZ27" s="513"/>
      <c r="OA27" s="513"/>
      <c r="OB27" s="513"/>
      <c r="OC27" s="513"/>
      <c r="OD27" s="513"/>
      <c r="OE27" s="513"/>
      <c r="OF27" s="513"/>
      <c r="OG27" s="513"/>
      <c r="OH27" s="513"/>
      <c r="OI27" s="513"/>
      <c r="OJ27" s="513"/>
      <c r="OK27" s="513"/>
      <c r="OL27" s="513"/>
      <c r="OM27" s="513"/>
      <c r="ON27" s="513"/>
      <c r="OO27" s="513"/>
      <c r="OP27" s="513"/>
      <c r="OQ27" s="513"/>
      <c r="OR27" s="513"/>
      <c r="OS27" s="513"/>
      <c r="OT27" s="513"/>
      <c r="OU27" s="513"/>
      <c r="OV27" s="513"/>
      <c r="OW27" s="513"/>
      <c r="OX27" s="513"/>
      <c r="OY27" s="513"/>
      <c r="OZ27" s="513"/>
      <c r="PA27" s="513"/>
      <c r="PB27" s="513"/>
      <c r="PC27" s="513"/>
      <c r="PD27" s="513"/>
      <c r="PE27" s="513"/>
      <c r="PF27" s="513"/>
      <c r="PG27" s="513"/>
      <c r="PH27" s="513"/>
      <c r="PI27" s="513"/>
      <c r="PJ27" s="513"/>
      <c r="PK27" s="513"/>
      <c r="PL27" s="513"/>
      <c r="PM27" s="513"/>
      <c r="PN27" s="513"/>
      <c r="PO27" s="513"/>
      <c r="PP27" s="513"/>
      <c r="PQ27" s="513"/>
      <c r="PR27" s="513"/>
      <c r="PS27" s="513"/>
      <c r="PT27" s="513"/>
      <c r="PU27" s="513"/>
      <c r="PV27" s="513"/>
      <c r="PW27" s="513"/>
      <c r="PX27" s="513"/>
      <c r="PY27" s="513"/>
      <c r="PZ27" s="513"/>
      <c r="QA27" s="513"/>
      <c r="QB27" s="513"/>
      <c r="QC27" s="513"/>
      <c r="QD27" s="513"/>
      <c r="QE27" s="513"/>
      <c r="QF27" s="513"/>
      <c r="QG27" s="513"/>
      <c r="QH27" s="513"/>
      <c r="QI27" s="513"/>
      <c r="QJ27" s="513"/>
      <c r="QK27" s="513"/>
      <c r="QL27" s="513"/>
      <c r="QM27" s="513"/>
      <c r="QN27" s="513"/>
      <c r="QO27" s="513"/>
      <c r="QP27" s="513"/>
      <c r="QQ27" s="513"/>
      <c r="QR27" s="513"/>
      <c r="QS27" s="513"/>
      <c r="QT27" s="513"/>
      <c r="QU27" s="513"/>
      <c r="QV27" s="513"/>
      <c r="QW27" s="513"/>
      <c r="QX27" s="513"/>
      <c r="QY27" s="513"/>
      <c r="QZ27" s="513"/>
      <c r="RA27" s="513"/>
      <c r="RB27" s="513"/>
      <c r="RC27" s="513"/>
      <c r="RD27" s="513"/>
      <c r="RE27" s="513"/>
      <c r="RF27" s="513"/>
      <c r="RG27" s="513"/>
      <c r="RH27" s="513"/>
      <c r="RI27" s="513"/>
      <c r="RJ27" s="513"/>
      <c r="RK27" s="513"/>
      <c r="RL27" s="513"/>
      <c r="RM27" s="513"/>
      <c r="RN27" s="513"/>
      <c r="RO27" s="513"/>
      <c r="RP27" s="513"/>
      <c r="RQ27" s="513"/>
      <c r="RR27" s="513"/>
      <c r="RS27" s="513"/>
      <c r="RT27" s="513"/>
      <c r="RU27" s="513"/>
      <c r="RV27" s="513"/>
      <c r="RW27" s="513"/>
      <c r="RX27" s="513"/>
      <c r="RY27" s="513"/>
      <c r="RZ27" s="513"/>
      <c r="SA27" s="513"/>
      <c r="SB27" s="513"/>
      <c r="SC27" s="513"/>
      <c r="SD27" s="513"/>
      <c r="SE27" s="513"/>
      <c r="SF27" s="513"/>
      <c r="SG27" s="513"/>
      <c r="SH27" s="513"/>
      <c r="SI27" s="513"/>
      <c r="SJ27" s="513"/>
      <c r="SK27" s="513"/>
      <c r="SL27" s="513"/>
      <c r="SM27" s="513"/>
      <c r="SN27" s="513"/>
      <c r="SO27" s="513"/>
      <c r="SP27" s="513"/>
      <c r="SQ27" s="513"/>
      <c r="SR27" s="513"/>
      <c r="SS27" s="513"/>
      <c r="ST27" s="513"/>
      <c r="SU27" s="513"/>
      <c r="SV27" s="513"/>
      <c r="SW27" s="513"/>
      <c r="SX27" s="513"/>
      <c r="SY27" s="513"/>
      <c r="SZ27" s="513"/>
      <c r="TA27" s="513"/>
      <c r="TB27" s="513"/>
      <c r="TC27" s="513"/>
      <c r="TD27" s="513"/>
      <c r="TE27" s="513"/>
      <c r="TF27" s="513"/>
      <c r="TG27" s="513"/>
      <c r="TH27" s="513"/>
      <c r="TI27" s="513"/>
      <c r="TJ27" s="513"/>
      <c r="TK27" s="513"/>
      <c r="TL27" s="513"/>
      <c r="TM27" s="513"/>
      <c r="TN27" s="513"/>
      <c r="TO27" s="513"/>
      <c r="TP27" s="513"/>
      <c r="TQ27" s="513"/>
      <c r="TR27" s="513"/>
      <c r="TS27" s="513"/>
      <c r="TT27" s="513"/>
      <c r="TU27" s="513"/>
      <c r="TV27" s="513"/>
      <c r="TW27" s="513"/>
      <c r="TX27" s="513"/>
      <c r="TY27" s="513"/>
      <c r="TZ27" s="513"/>
      <c r="UA27" s="513"/>
      <c r="UB27" s="513"/>
      <c r="UC27" s="513"/>
      <c r="UD27" s="513"/>
      <c r="UE27" s="513"/>
      <c r="UF27" s="513"/>
      <c r="UG27" s="513"/>
      <c r="UH27" s="513"/>
      <c r="UI27" s="513"/>
      <c r="UJ27" s="513"/>
      <c r="UK27" s="513"/>
      <c r="UL27" s="513"/>
      <c r="UM27" s="513"/>
      <c r="UN27" s="513"/>
      <c r="UO27" s="513"/>
      <c r="UP27" s="513"/>
      <c r="UQ27" s="513"/>
      <c r="UR27" s="513"/>
      <c r="US27" s="513"/>
      <c r="UT27" s="513"/>
      <c r="UU27" s="513"/>
      <c r="UV27" s="513"/>
      <c r="UW27" s="513"/>
      <c r="UX27" s="513"/>
      <c r="UY27" s="513"/>
      <c r="UZ27" s="513"/>
      <c r="VA27" s="513"/>
      <c r="VB27" s="513"/>
      <c r="VC27" s="513"/>
      <c r="VD27" s="513"/>
      <c r="VE27" s="513"/>
      <c r="VF27" s="513"/>
      <c r="VG27" s="513"/>
      <c r="VH27" s="513"/>
      <c r="VI27" s="513"/>
      <c r="VJ27" s="513"/>
      <c r="VK27" s="513"/>
      <c r="VL27" s="513"/>
      <c r="VM27" s="513"/>
      <c r="VN27" s="513"/>
      <c r="VO27" s="513"/>
      <c r="VP27" s="513"/>
      <c r="VQ27" s="513"/>
      <c r="VR27" s="513"/>
      <c r="VS27" s="513"/>
      <c r="VT27" s="513"/>
      <c r="VU27" s="513"/>
      <c r="VV27" s="513"/>
      <c r="VW27" s="513"/>
      <c r="VX27" s="513"/>
      <c r="VY27" s="513"/>
      <c r="VZ27" s="513"/>
      <c r="WA27" s="513"/>
      <c r="WB27" s="513"/>
      <c r="WC27" s="513"/>
      <c r="WD27" s="513"/>
      <c r="WE27" s="513"/>
      <c r="WF27" s="513"/>
      <c r="WG27" s="513"/>
      <c r="WH27" s="513"/>
      <c r="WI27" s="513"/>
      <c r="WJ27" s="513"/>
      <c r="WK27" s="513"/>
      <c r="WL27" s="513"/>
      <c r="WM27" s="513"/>
      <c r="WN27" s="513"/>
      <c r="WO27" s="513"/>
      <c r="WP27" s="513"/>
      <c r="WQ27" s="513"/>
      <c r="WR27" s="513"/>
      <c r="WS27" s="513"/>
      <c r="WT27" s="513"/>
      <c r="WU27" s="513"/>
      <c r="WV27" s="513"/>
      <c r="WW27" s="513"/>
      <c r="WX27" s="513"/>
      <c r="WY27" s="513"/>
      <c r="WZ27" s="513"/>
      <c r="XA27" s="513"/>
      <c r="XB27" s="513"/>
      <c r="XC27" s="513"/>
      <c r="XD27" s="513"/>
      <c r="XE27" s="513"/>
      <c r="XF27" s="513"/>
      <c r="XG27" s="513"/>
      <c r="XH27" s="513"/>
      <c r="XI27" s="513"/>
      <c r="XJ27" s="513"/>
      <c r="XK27" s="513"/>
      <c r="XL27" s="513"/>
      <c r="XM27" s="513"/>
      <c r="XN27" s="513"/>
      <c r="XO27" s="513"/>
      <c r="XP27" s="513"/>
      <c r="XQ27" s="513"/>
      <c r="XR27" s="513"/>
      <c r="XS27" s="513"/>
      <c r="XT27" s="513"/>
      <c r="XU27" s="513"/>
      <c r="XV27" s="513"/>
      <c r="XW27" s="513"/>
      <c r="XX27" s="513"/>
      <c r="XY27" s="513"/>
      <c r="XZ27" s="513"/>
      <c r="YA27" s="513"/>
      <c r="YB27" s="513"/>
      <c r="YC27" s="513"/>
      <c r="YD27" s="513"/>
      <c r="YE27" s="513"/>
      <c r="YF27" s="513"/>
      <c r="YG27" s="513"/>
      <c r="YH27" s="513"/>
      <c r="YI27" s="513"/>
      <c r="YJ27" s="513"/>
      <c r="YK27" s="513"/>
      <c r="YL27" s="513"/>
      <c r="YM27" s="513"/>
      <c r="YN27" s="513"/>
      <c r="YO27" s="513"/>
      <c r="YP27" s="513"/>
      <c r="YQ27" s="513"/>
      <c r="YR27" s="513"/>
      <c r="YS27" s="513"/>
      <c r="YT27" s="513"/>
      <c r="YU27" s="513"/>
      <c r="YV27" s="513"/>
      <c r="YW27" s="513"/>
      <c r="YX27" s="513"/>
      <c r="YY27" s="513"/>
      <c r="YZ27" s="513"/>
      <c r="ZA27" s="513"/>
      <c r="ZB27" s="513"/>
      <c r="ZC27" s="513"/>
      <c r="ZD27" s="513"/>
      <c r="ZE27" s="513"/>
      <c r="ZF27" s="513"/>
      <c r="ZG27" s="513"/>
      <c r="ZH27" s="513"/>
      <c r="ZI27" s="513"/>
      <c r="ZJ27" s="513"/>
      <c r="ZK27" s="513"/>
      <c r="ZL27" s="513"/>
      <c r="ZM27" s="513"/>
      <c r="ZN27" s="513"/>
      <c r="ZO27" s="513"/>
      <c r="ZP27" s="513"/>
      <c r="ZQ27" s="513"/>
      <c r="ZR27" s="513"/>
      <c r="ZS27" s="513"/>
      <c r="ZT27" s="513"/>
      <c r="ZU27" s="513"/>
      <c r="ZV27" s="513"/>
      <c r="ZW27" s="513"/>
      <c r="ZX27" s="513"/>
      <c r="ZY27" s="513"/>
      <c r="ZZ27" s="513"/>
      <c r="AAA27" s="513"/>
      <c r="AAB27" s="513"/>
      <c r="AAC27" s="513"/>
      <c r="AAD27" s="513"/>
      <c r="AAE27" s="513"/>
      <c r="AAF27" s="513"/>
      <c r="AAG27" s="513"/>
      <c r="AAH27" s="513"/>
      <c r="AAI27" s="513"/>
      <c r="AAJ27" s="513"/>
      <c r="AAK27" s="513"/>
      <c r="AAL27" s="513"/>
      <c r="AAM27" s="513"/>
      <c r="AAN27" s="513"/>
      <c r="AAO27" s="513"/>
      <c r="AAP27" s="513"/>
      <c r="AAQ27" s="513"/>
      <c r="AAR27" s="513"/>
      <c r="AAS27" s="513"/>
      <c r="AAT27" s="513"/>
      <c r="AAU27" s="513"/>
      <c r="AAV27" s="513"/>
      <c r="AAW27" s="513"/>
      <c r="AAX27" s="513"/>
      <c r="AAY27" s="513"/>
      <c r="AAZ27" s="513"/>
      <c r="ABA27" s="513"/>
      <c r="ABB27" s="513"/>
      <c r="ABC27" s="513"/>
      <c r="ABD27" s="513"/>
      <c r="ABE27" s="513"/>
      <c r="ABF27" s="513"/>
      <c r="ABG27" s="513"/>
      <c r="ABH27" s="513"/>
      <c r="ABI27" s="513"/>
      <c r="ABJ27" s="513"/>
      <c r="ABK27" s="513"/>
      <c r="ABL27" s="513"/>
      <c r="ABM27" s="513"/>
      <c r="ABN27" s="513"/>
      <c r="ABO27" s="513"/>
      <c r="ABP27" s="513"/>
      <c r="ABQ27" s="513"/>
      <c r="ABR27" s="513"/>
      <c r="ABS27" s="513"/>
      <c r="ABT27" s="513"/>
      <c r="ABU27" s="513"/>
      <c r="ABV27" s="513"/>
      <c r="ABW27" s="513"/>
      <c r="ABX27" s="513"/>
      <c r="ABY27" s="513"/>
      <c r="ABZ27" s="513"/>
      <c r="ACA27" s="513"/>
      <c r="ACB27" s="513"/>
      <c r="ACC27" s="513"/>
      <c r="ACD27" s="513"/>
      <c r="ACE27" s="513"/>
      <c r="ACF27" s="513"/>
      <c r="ACG27" s="513"/>
      <c r="ACH27" s="513"/>
      <c r="ACI27" s="513"/>
      <c r="ACJ27" s="513"/>
      <c r="ACK27" s="513"/>
      <c r="ACL27" s="513"/>
      <c r="ACM27" s="513"/>
      <c r="ACN27" s="513"/>
      <c r="ACO27" s="513"/>
      <c r="ACP27" s="513"/>
      <c r="ACQ27" s="513"/>
      <c r="ACR27" s="513"/>
      <c r="ACS27" s="513"/>
      <c r="ACT27" s="513"/>
      <c r="ACU27" s="513"/>
      <c r="ACV27" s="513"/>
      <c r="ACW27" s="513"/>
      <c r="ACX27" s="513"/>
      <c r="ACY27" s="513"/>
      <c r="ACZ27" s="513"/>
      <c r="ADA27" s="513"/>
      <c r="ADB27" s="513"/>
      <c r="ADC27" s="513"/>
      <c r="ADD27" s="513"/>
      <c r="ADE27" s="513"/>
      <c r="ADF27" s="513"/>
      <c r="ADG27" s="513"/>
      <c r="ADH27" s="513"/>
      <c r="ADI27" s="513"/>
      <c r="ADJ27" s="513"/>
      <c r="ADK27" s="513"/>
      <c r="ADL27" s="513"/>
      <c r="ADM27" s="513"/>
      <c r="ADN27" s="513"/>
      <c r="ADO27" s="513"/>
      <c r="ADP27" s="513"/>
      <c r="ADQ27" s="513"/>
      <c r="ADR27" s="513"/>
      <c r="ADS27" s="513"/>
      <c r="ADT27" s="513"/>
      <c r="ADU27" s="513"/>
      <c r="ADV27" s="513"/>
      <c r="ADW27" s="513"/>
      <c r="ADX27" s="513"/>
      <c r="ADY27" s="513"/>
      <c r="ADZ27" s="513"/>
      <c r="AEA27" s="513"/>
      <c r="AEB27" s="513"/>
      <c r="AEC27" s="513"/>
      <c r="AED27" s="513"/>
      <c r="AEE27" s="513"/>
      <c r="AEF27" s="513"/>
      <c r="AEG27" s="513"/>
      <c r="AEH27" s="513"/>
      <c r="AEI27" s="513"/>
      <c r="AEJ27" s="513"/>
      <c r="AEK27" s="513"/>
      <c r="AEL27" s="513"/>
      <c r="AEM27" s="513"/>
      <c r="AEN27" s="513"/>
      <c r="AEO27" s="513"/>
      <c r="AEP27" s="513"/>
      <c r="AEQ27" s="513"/>
      <c r="AER27" s="513"/>
      <c r="AES27" s="513"/>
      <c r="AET27" s="513"/>
      <c r="AEU27" s="513"/>
      <c r="AEV27" s="513"/>
      <c r="AEW27" s="513"/>
      <c r="AEX27" s="513"/>
      <c r="AEY27" s="513"/>
      <c r="AEZ27" s="513"/>
      <c r="AFA27" s="513"/>
      <c r="AFB27" s="513"/>
      <c r="AFC27" s="513"/>
      <c r="AFD27" s="513"/>
      <c r="AFE27" s="513"/>
      <c r="AFF27" s="513"/>
      <c r="AFG27" s="513"/>
      <c r="AFH27" s="513"/>
      <c r="AFI27" s="513"/>
      <c r="AFJ27" s="513"/>
      <c r="AFK27" s="513"/>
      <c r="AFL27" s="513"/>
      <c r="AFM27" s="513"/>
      <c r="AFN27" s="513"/>
      <c r="AFO27" s="513"/>
      <c r="AFP27" s="513"/>
      <c r="AFQ27" s="513"/>
      <c r="AFR27" s="513"/>
      <c r="AFS27" s="513"/>
      <c r="AFT27" s="513"/>
      <c r="AFU27" s="513"/>
      <c r="AFV27" s="513"/>
      <c r="AFW27" s="513"/>
      <c r="AFX27" s="513"/>
      <c r="AFY27" s="513"/>
      <c r="AFZ27" s="513"/>
      <c r="AGA27" s="513"/>
      <c r="AGB27" s="513"/>
      <c r="AGC27" s="513"/>
      <c r="AGD27" s="513"/>
      <c r="AGE27" s="513"/>
      <c r="AGF27" s="513"/>
      <c r="AGG27" s="513"/>
      <c r="AGH27" s="513"/>
      <c r="AGI27" s="513"/>
      <c r="AGJ27" s="513"/>
      <c r="AGK27" s="513"/>
      <c r="AGL27" s="513"/>
      <c r="AGM27" s="513"/>
      <c r="AGN27" s="513"/>
      <c r="AGO27" s="513"/>
      <c r="AGP27" s="513"/>
      <c r="AGQ27" s="513"/>
      <c r="AGR27" s="513"/>
      <c r="AGS27" s="513"/>
      <c r="AGT27" s="513"/>
      <c r="AGU27" s="513"/>
      <c r="AGV27" s="513"/>
      <c r="AGW27" s="513"/>
      <c r="AGX27" s="513"/>
      <c r="AGY27" s="513"/>
      <c r="AGZ27" s="513"/>
      <c r="AHA27" s="513"/>
      <c r="AHB27" s="513"/>
      <c r="AHC27" s="513"/>
      <c r="AHD27" s="513"/>
      <c r="AHE27" s="513"/>
      <c r="AHF27" s="513"/>
      <c r="AHG27" s="513"/>
      <c r="AHH27" s="513"/>
      <c r="AHI27" s="513"/>
      <c r="AHJ27" s="513"/>
      <c r="AHK27" s="513"/>
      <c r="AHL27" s="513"/>
      <c r="AHM27" s="513"/>
      <c r="AHN27" s="513"/>
      <c r="AHO27" s="513"/>
      <c r="AHP27" s="513"/>
      <c r="AHQ27" s="513"/>
      <c r="AHR27" s="513"/>
      <c r="AHS27" s="513"/>
      <c r="AHT27" s="513"/>
      <c r="AHU27" s="513"/>
      <c r="AHV27" s="513"/>
      <c r="AHW27" s="513"/>
      <c r="AHX27" s="513"/>
      <c r="AHY27" s="513"/>
      <c r="AHZ27" s="513"/>
      <c r="AIA27" s="513"/>
      <c r="AIB27" s="513"/>
      <c r="AIC27" s="513"/>
      <c r="AID27" s="513"/>
      <c r="AIE27" s="513"/>
      <c r="AIF27" s="513"/>
      <c r="AIG27" s="513"/>
      <c r="AIH27" s="513"/>
      <c r="AII27" s="513"/>
      <c r="AIJ27" s="513"/>
      <c r="AIK27" s="513"/>
      <c r="AIL27" s="513"/>
      <c r="AIM27" s="513"/>
      <c r="AIN27" s="513"/>
      <c r="AIO27" s="513"/>
      <c r="AIP27" s="513"/>
      <c r="AIQ27" s="513"/>
      <c r="AIR27" s="513"/>
      <c r="AIS27" s="513"/>
      <c r="AIT27" s="513"/>
      <c r="AIU27" s="513"/>
      <c r="AIV27" s="513"/>
      <c r="AIW27" s="513"/>
      <c r="AIX27" s="513"/>
      <c r="AIY27" s="513"/>
      <c r="AIZ27" s="513"/>
      <c r="AJA27" s="513"/>
      <c r="AJB27" s="513"/>
      <c r="AJC27" s="513"/>
      <c r="AJD27" s="513"/>
      <c r="AJE27" s="513"/>
      <c r="AJF27" s="513"/>
      <c r="AJG27" s="513"/>
      <c r="AJH27" s="513"/>
      <c r="AJI27" s="513"/>
      <c r="AJJ27" s="513"/>
      <c r="AJK27" s="513"/>
      <c r="AJL27" s="513"/>
      <c r="AJM27" s="513"/>
      <c r="AJN27" s="513"/>
      <c r="AJO27" s="513"/>
      <c r="AJP27" s="513"/>
      <c r="AJQ27" s="513"/>
      <c r="AJR27" s="513"/>
      <c r="AJS27" s="513"/>
      <c r="AJT27" s="513"/>
      <c r="AJU27" s="513"/>
      <c r="AJV27" s="513"/>
      <c r="AJW27" s="513"/>
      <c r="AJX27" s="513"/>
      <c r="AJY27" s="513"/>
      <c r="AJZ27" s="513"/>
      <c r="AKA27" s="513"/>
      <c r="AKB27" s="513"/>
      <c r="AKC27" s="513"/>
      <c r="AKD27" s="513"/>
      <c r="AKE27" s="513"/>
      <c r="AKF27" s="513"/>
      <c r="AKG27" s="513"/>
      <c r="AKH27" s="513"/>
      <c r="AKI27" s="513"/>
      <c r="AKJ27" s="513"/>
      <c r="AKK27" s="513"/>
      <c r="AKL27" s="513"/>
      <c r="AKM27" s="513"/>
      <c r="AKN27" s="513"/>
      <c r="AKO27" s="513"/>
      <c r="AKP27" s="513"/>
      <c r="AKQ27" s="513"/>
      <c r="AKR27" s="513"/>
      <c r="AKS27" s="513"/>
      <c r="AKT27" s="513"/>
      <c r="AKU27" s="513"/>
      <c r="AKV27" s="513"/>
      <c r="AKW27" s="513"/>
      <c r="AKX27" s="513"/>
      <c r="AKY27" s="513"/>
      <c r="AKZ27" s="513"/>
      <c r="ALA27" s="513"/>
      <c r="ALB27" s="513"/>
      <c r="ALC27" s="513"/>
      <c r="ALD27" s="513"/>
      <c r="ALE27" s="513"/>
      <c r="ALF27" s="513"/>
      <c r="ALG27" s="513"/>
      <c r="ALH27" s="513"/>
      <c r="ALI27" s="513"/>
      <c r="ALJ27" s="513"/>
      <c r="ALK27" s="513"/>
      <c r="ALL27" s="513"/>
      <c r="ALM27" s="513"/>
      <c r="ALN27" s="513"/>
      <c r="ALO27" s="513"/>
      <c r="ALP27" s="513"/>
      <c r="ALQ27" s="513"/>
      <c r="ALR27" s="513"/>
      <c r="ALS27" s="513"/>
      <c r="ALT27" s="513"/>
      <c r="ALU27" s="513"/>
      <c r="ALV27" s="513"/>
      <c r="ALW27" s="513"/>
      <c r="ALX27" s="513"/>
      <c r="ALY27" s="513"/>
      <c r="ALZ27" s="513"/>
      <c r="AMA27" s="513"/>
      <c r="AMB27" s="513"/>
      <c r="AMC27" s="513"/>
      <c r="AMD27" s="513"/>
      <c r="AME27" s="513"/>
      <c r="AMF27" s="513"/>
      <c r="AMG27" s="513"/>
      <c r="AMH27" s="513"/>
      <c r="AMI27" s="513"/>
      <c r="AMJ27" s="513"/>
      <c r="AMK27" s="513"/>
      <c r="AML27" s="513"/>
      <c r="AMM27" s="513"/>
      <c r="AMN27" s="513"/>
      <c r="AMO27" s="513"/>
    </row>
    <row r="28" spans="1:8192 8215:9215 9238:10238 10261:11261 11284:12284 12307:13307 13330:14330 14353:15353 15376:16376" s="279" customFormat="1" x14ac:dyDescent="0.25">
      <c r="A28" s="231">
        <v>44521</v>
      </c>
      <c r="B28" s="140" t="s">
        <v>341</v>
      </c>
      <c r="C28" s="93" t="s">
        <v>342</v>
      </c>
      <c r="D28" s="408">
        <v>340885859</v>
      </c>
      <c r="E28" s="289">
        <v>3350</v>
      </c>
      <c r="F28" s="523">
        <v>45271</v>
      </c>
      <c r="G28" s="150"/>
      <c r="H28" s="151"/>
      <c r="I28" s="152"/>
      <c r="J28" s="152"/>
      <c r="K28" s="92"/>
      <c r="L28" s="528">
        <v>3350</v>
      </c>
      <c r="M28" s="153"/>
      <c r="N28" s="152">
        <v>3350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307"/>
      <c r="AD28" s="154"/>
      <c r="AE28" s="102"/>
      <c r="AF28" s="81">
        <f t="shared" si="3"/>
        <v>0</v>
      </c>
      <c r="AG28" s="513"/>
      <c r="AH28" s="152"/>
      <c r="AI28" s="513"/>
      <c r="AJ28" s="513"/>
      <c r="AK28" s="513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3"/>
      <c r="BH28" s="513"/>
      <c r="BI28" s="513"/>
      <c r="BJ28" s="513"/>
      <c r="BK28" s="513"/>
      <c r="BL28" s="513"/>
      <c r="BM28" s="513"/>
      <c r="BN28" s="513"/>
      <c r="BO28" s="513"/>
      <c r="BP28" s="513"/>
      <c r="BQ28" s="513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3"/>
      <c r="CG28" s="513"/>
      <c r="CH28" s="513"/>
      <c r="CI28" s="513"/>
      <c r="CJ28" s="513"/>
      <c r="CK28" s="513"/>
      <c r="CL28" s="513"/>
      <c r="CM28" s="513"/>
      <c r="CN28" s="513"/>
      <c r="CO28" s="513"/>
      <c r="CP28" s="513"/>
      <c r="CQ28" s="513"/>
      <c r="CR28" s="513"/>
      <c r="CS28" s="513"/>
      <c r="CT28" s="513"/>
      <c r="CU28" s="513"/>
      <c r="CV28" s="513"/>
      <c r="CW28" s="513"/>
      <c r="CX28" s="513"/>
      <c r="CY28" s="513"/>
      <c r="CZ28" s="513"/>
      <c r="DA28" s="513"/>
      <c r="DB28" s="513"/>
      <c r="DC28" s="513"/>
      <c r="DD28" s="513"/>
      <c r="DE28" s="513"/>
      <c r="DF28" s="513"/>
      <c r="DG28" s="513"/>
      <c r="DH28" s="513"/>
      <c r="DI28" s="513"/>
      <c r="DJ28" s="513"/>
      <c r="DK28" s="513"/>
      <c r="DL28" s="513"/>
      <c r="DM28" s="513"/>
      <c r="DN28" s="513"/>
      <c r="DO28" s="513"/>
      <c r="DP28" s="513"/>
      <c r="DQ28" s="513"/>
      <c r="DR28" s="513"/>
      <c r="DS28" s="513"/>
      <c r="DT28" s="513"/>
      <c r="DU28" s="513"/>
      <c r="DV28" s="513"/>
      <c r="DW28" s="513"/>
      <c r="DX28" s="513"/>
      <c r="DY28" s="513"/>
      <c r="DZ28" s="513"/>
      <c r="EA28" s="513"/>
      <c r="EB28" s="513"/>
      <c r="EC28" s="513"/>
      <c r="ED28" s="513"/>
      <c r="EE28" s="513"/>
      <c r="EF28" s="513"/>
      <c r="EG28" s="513"/>
      <c r="EH28" s="513"/>
      <c r="EI28" s="513"/>
      <c r="EJ28" s="513"/>
      <c r="EK28" s="513"/>
      <c r="EL28" s="513"/>
      <c r="EM28" s="513"/>
      <c r="EN28" s="513"/>
      <c r="EO28" s="513"/>
      <c r="EP28" s="513"/>
      <c r="EQ28" s="513"/>
      <c r="ER28" s="513"/>
      <c r="ES28" s="513"/>
      <c r="ET28" s="513"/>
      <c r="EU28" s="513"/>
      <c r="EV28" s="513"/>
      <c r="EW28" s="513"/>
      <c r="EX28" s="513"/>
      <c r="EY28" s="513"/>
      <c r="EZ28" s="513"/>
      <c r="FA28" s="513"/>
      <c r="FB28" s="513"/>
      <c r="FC28" s="513"/>
      <c r="FD28" s="513"/>
      <c r="FE28" s="513"/>
      <c r="FF28" s="513"/>
      <c r="FG28" s="513"/>
      <c r="FH28" s="513"/>
      <c r="FI28" s="513"/>
      <c r="FJ28" s="513"/>
      <c r="FK28" s="513"/>
      <c r="FL28" s="513"/>
      <c r="FM28" s="513"/>
      <c r="FN28" s="513"/>
      <c r="FO28" s="513"/>
      <c r="FP28" s="513"/>
      <c r="FQ28" s="513"/>
      <c r="FR28" s="513"/>
      <c r="FS28" s="513"/>
      <c r="FT28" s="513"/>
      <c r="FU28" s="513"/>
      <c r="FV28" s="513"/>
      <c r="FW28" s="513"/>
      <c r="FX28" s="513"/>
      <c r="FY28" s="513"/>
      <c r="FZ28" s="513"/>
      <c r="GA28" s="513"/>
      <c r="GB28" s="513"/>
      <c r="GC28" s="513"/>
      <c r="GD28" s="513"/>
      <c r="GE28" s="513"/>
      <c r="GF28" s="513"/>
      <c r="GG28" s="513"/>
      <c r="GH28" s="513"/>
      <c r="GI28" s="513"/>
      <c r="GJ28" s="513"/>
      <c r="GK28" s="513"/>
      <c r="GL28" s="513"/>
      <c r="GM28" s="513"/>
      <c r="GN28" s="513"/>
      <c r="GO28" s="513"/>
      <c r="GP28" s="513"/>
      <c r="GQ28" s="513"/>
      <c r="GR28" s="513"/>
      <c r="GS28" s="513"/>
      <c r="GT28" s="513"/>
      <c r="GU28" s="513"/>
      <c r="GV28" s="513"/>
      <c r="GW28" s="513"/>
      <c r="GX28" s="513"/>
      <c r="GY28" s="513"/>
      <c r="GZ28" s="513"/>
      <c r="HA28" s="513"/>
      <c r="HB28" s="513"/>
      <c r="HC28" s="513"/>
      <c r="HD28" s="513"/>
      <c r="HE28" s="513"/>
      <c r="HF28" s="513"/>
      <c r="HG28" s="513"/>
      <c r="HH28" s="513"/>
      <c r="HI28" s="513"/>
      <c r="HJ28" s="513"/>
      <c r="HK28" s="513"/>
      <c r="HL28" s="513"/>
      <c r="HM28" s="513"/>
      <c r="HN28" s="513"/>
      <c r="HO28" s="513"/>
      <c r="HP28" s="513"/>
      <c r="HQ28" s="513"/>
      <c r="HR28" s="513"/>
      <c r="HS28" s="513"/>
      <c r="HT28" s="513"/>
      <c r="HU28" s="513"/>
      <c r="HV28" s="513"/>
      <c r="HW28" s="513"/>
      <c r="HX28" s="513"/>
      <c r="HY28" s="513"/>
      <c r="HZ28" s="513"/>
      <c r="IA28" s="513"/>
      <c r="IB28" s="513"/>
      <c r="IC28" s="513"/>
      <c r="ID28" s="513"/>
      <c r="IE28" s="513"/>
      <c r="IF28" s="513"/>
      <c r="IG28" s="513"/>
      <c r="IH28" s="513"/>
      <c r="II28" s="513"/>
      <c r="IJ28" s="513"/>
      <c r="IK28" s="513"/>
      <c r="IL28" s="513"/>
      <c r="IM28" s="513"/>
      <c r="IN28" s="513"/>
      <c r="IO28" s="513"/>
      <c r="IP28" s="513"/>
      <c r="IQ28" s="513"/>
      <c r="IR28" s="513"/>
      <c r="IS28" s="513"/>
      <c r="IT28" s="513"/>
      <c r="IU28" s="513"/>
      <c r="IV28" s="513"/>
      <c r="IW28" s="513"/>
      <c r="IX28" s="513"/>
      <c r="IY28" s="513"/>
      <c r="IZ28" s="513"/>
      <c r="JA28" s="513"/>
      <c r="JB28" s="513"/>
      <c r="JC28" s="513"/>
      <c r="JD28" s="513"/>
      <c r="JE28" s="513"/>
      <c r="JF28" s="513"/>
      <c r="JG28" s="513"/>
      <c r="JH28" s="513"/>
      <c r="JI28" s="513"/>
      <c r="JJ28" s="513"/>
      <c r="JK28" s="513"/>
      <c r="JL28" s="513"/>
      <c r="JM28" s="513"/>
      <c r="JN28" s="513"/>
      <c r="JO28" s="513"/>
      <c r="JP28" s="513"/>
      <c r="JQ28" s="513"/>
      <c r="JR28" s="513"/>
      <c r="JS28" s="513"/>
      <c r="JT28" s="513"/>
      <c r="JU28" s="513"/>
      <c r="JV28" s="513"/>
      <c r="JW28" s="513"/>
      <c r="JX28" s="513"/>
      <c r="JY28" s="513"/>
      <c r="JZ28" s="513"/>
      <c r="KA28" s="513"/>
      <c r="KB28" s="513"/>
      <c r="KC28" s="513"/>
      <c r="KD28" s="513"/>
      <c r="KE28" s="513"/>
      <c r="KF28" s="513"/>
      <c r="KG28" s="513"/>
      <c r="KH28" s="513"/>
      <c r="KI28" s="513"/>
      <c r="KJ28" s="513"/>
      <c r="KK28" s="513"/>
      <c r="KL28" s="513"/>
      <c r="KM28" s="513"/>
      <c r="KN28" s="513"/>
      <c r="KO28" s="513"/>
      <c r="KP28" s="513"/>
      <c r="KQ28" s="513"/>
      <c r="KR28" s="513"/>
      <c r="KS28" s="513"/>
      <c r="KT28" s="513"/>
      <c r="KU28" s="513"/>
      <c r="KV28" s="513"/>
      <c r="KW28" s="513"/>
      <c r="KX28" s="513"/>
      <c r="KY28" s="513"/>
      <c r="KZ28" s="513"/>
      <c r="LA28" s="513"/>
      <c r="LB28" s="513"/>
      <c r="LC28" s="513"/>
      <c r="LD28" s="513"/>
      <c r="LE28" s="513"/>
      <c r="LF28" s="513"/>
      <c r="LG28" s="513"/>
      <c r="LH28" s="513"/>
      <c r="LI28" s="513"/>
      <c r="LJ28" s="513"/>
      <c r="LK28" s="513"/>
      <c r="LL28" s="513"/>
      <c r="LM28" s="513"/>
      <c r="LN28" s="513"/>
      <c r="LO28" s="513"/>
      <c r="LP28" s="513"/>
      <c r="LQ28" s="513"/>
      <c r="LR28" s="513"/>
      <c r="LS28" s="513"/>
      <c r="LT28" s="513"/>
      <c r="LU28" s="513"/>
      <c r="LV28" s="513"/>
      <c r="LW28" s="513"/>
      <c r="LX28" s="513"/>
      <c r="LY28" s="513"/>
      <c r="LZ28" s="513"/>
      <c r="MA28" s="513"/>
      <c r="MB28" s="513"/>
      <c r="MC28" s="513"/>
      <c r="MD28" s="513"/>
      <c r="ME28" s="513"/>
      <c r="MF28" s="513"/>
      <c r="MG28" s="513"/>
      <c r="MH28" s="513"/>
      <c r="MI28" s="513"/>
      <c r="MJ28" s="513"/>
      <c r="MK28" s="513"/>
      <c r="ML28" s="513"/>
      <c r="MM28" s="513"/>
      <c r="MN28" s="513"/>
      <c r="MO28" s="513"/>
      <c r="MP28" s="513"/>
      <c r="MQ28" s="513"/>
      <c r="MR28" s="513"/>
      <c r="MS28" s="513"/>
      <c r="MT28" s="513"/>
      <c r="MU28" s="513"/>
      <c r="MV28" s="513"/>
      <c r="MW28" s="513"/>
      <c r="MX28" s="513"/>
      <c r="MY28" s="513"/>
      <c r="MZ28" s="513"/>
      <c r="NA28" s="513"/>
      <c r="NB28" s="513"/>
      <c r="NC28" s="513"/>
      <c r="ND28" s="513"/>
      <c r="NE28" s="513"/>
      <c r="NF28" s="513"/>
      <c r="NG28" s="513"/>
      <c r="NH28" s="513"/>
      <c r="NI28" s="513"/>
      <c r="NJ28" s="513"/>
      <c r="NK28" s="513"/>
      <c r="NL28" s="513"/>
      <c r="NM28" s="513"/>
      <c r="NN28" s="513"/>
      <c r="NO28" s="513"/>
      <c r="NP28" s="513"/>
      <c r="NQ28" s="513"/>
      <c r="NR28" s="513"/>
      <c r="NS28" s="513"/>
      <c r="NT28" s="513"/>
      <c r="NU28" s="513"/>
      <c r="NV28" s="513"/>
      <c r="NW28" s="513"/>
      <c r="NX28" s="513"/>
      <c r="NY28" s="513"/>
      <c r="NZ28" s="513"/>
      <c r="OA28" s="513"/>
      <c r="OB28" s="513"/>
      <c r="OC28" s="513"/>
      <c r="OD28" s="513"/>
      <c r="OE28" s="513"/>
      <c r="OF28" s="513"/>
      <c r="OG28" s="513"/>
      <c r="OH28" s="513"/>
      <c r="OI28" s="513"/>
      <c r="OJ28" s="513"/>
      <c r="OK28" s="513"/>
      <c r="OL28" s="513"/>
      <c r="OM28" s="513"/>
      <c r="ON28" s="513"/>
      <c r="OO28" s="513"/>
      <c r="OP28" s="513"/>
      <c r="OQ28" s="513"/>
      <c r="OR28" s="513"/>
      <c r="OS28" s="513"/>
      <c r="OT28" s="513"/>
      <c r="OU28" s="513"/>
      <c r="OV28" s="513"/>
      <c r="OW28" s="513"/>
      <c r="OX28" s="513"/>
      <c r="OY28" s="513"/>
      <c r="OZ28" s="513"/>
      <c r="PA28" s="513"/>
      <c r="PB28" s="513"/>
      <c r="PC28" s="513"/>
      <c r="PD28" s="513"/>
      <c r="PE28" s="513"/>
      <c r="PF28" s="513"/>
      <c r="PG28" s="513"/>
      <c r="PH28" s="513"/>
      <c r="PI28" s="513"/>
      <c r="PJ28" s="513"/>
      <c r="PK28" s="513"/>
      <c r="PL28" s="513"/>
      <c r="PM28" s="513"/>
      <c r="PN28" s="513"/>
      <c r="PO28" s="513"/>
      <c r="PP28" s="513"/>
      <c r="PQ28" s="513"/>
      <c r="PR28" s="513"/>
      <c r="PS28" s="513"/>
      <c r="PT28" s="513"/>
      <c r="PU28" s="513"/>
      <c r="PV28" s="513"/>
      <c r="PW28" s="513"/>
      <c r="PX28" s="513"/>
      <c r="PY28" s="513"/>
      <c r="PZ28" s="513"/>
      <c r="QA28" s="513"/>
      <c r="QB28" s="513"/>
      <c r="QC28" s="513"/>
      <c r="QD28" s="513"/>
      <c r="QE28" s="513"/>
      <c r="QF28" s="513"/>
      <c r="QG28" s="513"/>
      <c r="QH28" s="513"/>
      <c r="QI28" s="513"/>
      <c r="QJ28" s="513"/>
      <c r="QK28" s="513"/>
      <c r="QL28" s="513"/>
      <c r="QM28" s="513"/>
      <c r="QN28" s="513"/>
      <c r="QO28" s="513"/>
      <c r="QP28" s="513"/>
      <c r="QQ28" s="513"/>
      <c r="QR28" s="513"/>
      <c r="QS28" s="513"/>
      <c r="QT28" s="513"/>
      <c r="QU28" s="513"/>
      <c r="QV28" s="513"/>
      <c r="QW28" s="513"/>
      <c r="QX28" s="513"/>
      <c r="QY28" s="513"/>
      <c r="QZ28" s="513"/>
      <c r="RA28" s="513"/>
      <c r="RB28" s="513"/>
      <c r="RC28" s="513"/>
      <c r="RD28" s="513"/>
      <c r="RE28" s="513"/>
      <c r="RF28" s="513"/>
      <c r="RG28" s="513"/>
      <c r="RH28" s="513"/>
      <c r="RI28" s="513"/>
      <c r="RJ28" s="513"/>
      <c r="RK28" s="513"/>
      <c r="RL28" s="513"/>
      <c r="RM28" s="513"/>
      <c r="RN28" s="513"/>
      <c r="RO28" s="513"/>
      <c r="RP28" s="513"/>
      <c r="RQ28" s="513"/>
      <c r="RR28" s="513"/>
      <c r="RS28" s="513"/>
      <c r="RT28" s="513"/>
      <c r="RU28" s="513"/>
      <c r="RV28" s="513"/>
      <c r="RW28" s="513"/>
      <c r="RX28" s="513"/>
      <c r="RY28" s="513"/>
      <c r="RZ28" s="513"/>
      <c r="SA28" s="513"/>
      <c r="SB28" s="513"/>
      <c r="SC28" s="513"/>
      <c r="SD28" s="513"/>
      <c r="SE28" s="513"/>
      <c r="SF28" s="513"/>
      <c r="SG28" s="513"/>
      <c r="SH28" s="513"/>
      <c r="SI28" s="513"/>
      <c r="SJ28" s="513"/>
      <c r="SK28" s="513"/>
      <c r="SL28" s="513"/>
      <c r="SM28" s="513"/>
      <c r="SN28" s="513"/>
      <c r="SO28" s="513"/>
      <c r="SP28" s="513"/>
      <c r="SQ28" s="513"/>
      <c r="SR28" s="513"/>
      <c r="SS28" s="513"/>
      <c r="ST28" s="513"/>
      <c r="SU28" s="513"/>
      <c r="SV28" s="513"/>
      <c r="SW28" s="513"/>
      <c r="SX28" s="513"/>
      <c r="SY28" s="513"/>
      <c r="SZ28" s="513"/>
      <c r="TA28" s="513"/>
      <c r="TB28" s="513"/>
      <c r="TC28" s="513"/>
      <c r="TD28" s="513"/>
      <c r="TE28" s="513"/>
      <c r="TF28" s="513"/>
      <c r="TG28" s="513"/>
      <c r="TH28" s="513"/>
      <c r="TI28" s="513"/>
      <c r="TJ28" s="513"/>
      <c r="TK28" s="513"/>
      <c r="TL28" s="513"/>
      <c r="TM28" s="513"/>
      <c r="TN28" s="513"/>
      <c r="TO28" s="513"/>
      <c r="TP28" s="513"/>
      <c r="TQ28" s="513"/>
      <c r="TR28" s="513"/>
      <c r="TS28" s="513"/>
      <c r="TT28" s="513"/>
      <c r="TU28" s="513"/>
      <c r="TV28" s="513"/>
      <c r="TW28" s="513"/>
      <c r="TX28" s="513"/>
      <c r="TY28" s="513"/>
      <c r="TZ28" s="513"/>
      <c r="UA28" s="513"/>
      <c r="UB28" s="513"/>
      <c r="UC28" s="513"/>
      <c r="UD28" s="513"/>
      <c r="UE28" s="513"/>
      <c r="UF28" s="513"/>
      <c r="UG28" s="513"/>
      <c r="UH28" s="513"/>
      <c r="UI28" s="513"/>
      <c r="UJ28" s="513"/>
      <c r="UK28" s="513"/>
      <c r="UL28" s="513"/>
      <c r="UM28" s="513"/>
      <c r="UN28" s="513"/>
      <c r="UO28" s="513"/>
      <c r="UP28" s="513"/>
      <c r="UQ28" s="513"/>
      <c r="UR28" s="513"/>
      <c r="US28" s="513"/>
      <c r="UT28" s="513"/>
      <c r="UU28" s="513"/>
      <c r="UV28" s="513"/>
      <c r="UW28" s="513"/>
      <c r="UX28" s="513"/>
      <c r="UY28" s="513"/>
      <c r="UZ28" s="513"/>
      <c r="VA28" s="513"/>
      <c r="VB28" s="513"/>
      <c r="VC28" s="513"/>
      <c r="VD28" s="513"/>
      <c r="VE28" s="513"/>
      <c r="VF28" s="513"/>
      <c r="VG28" s="513"/>
      <c r="VH28" s="513"/>
      <c r="VI28" s="513"/>
      <c r="VJ28" s="513"/>
      <c r="VK28" s="513"/>
      <c r="VL28" s="513"/>
      <c r="VM28" s="513"/>
      <c r="VN28" s="513"/>
      <c r="VO28" s="513"/>
      <c r="VP28" s="513"/>
      <c r="VQ28" s="513"/>
      <c r="VR28" s="513"/>
      <c r="VS28" s="513"/>
      <c r="VT28" s="513"/>
      <c r="VU28" s="513"/>
      <c r="VV28" s="513"/>
      <c r="VW28" s="513"/>
      <c r="VX28" s="513"/>
      <c r="VY28" s="513"/>
      <c r="VZ28" s="513"/>
      <c r="WA28" s="513"/>
      <c r="WB28" s="513"/>
      <c r="WC28" s="513"/>
      <c r="WD28" s="513"/>
      <c r="WE28" s="513"/>
      <c r="WF28" s="513"/>
      <c r="WG28" s="513"/>
      <c r="WH28" s="513"/>
      <c r="WI28" s="513"/>
      <c r="WJ28" s="513"/>
      <c r="WK28" s="513"/>
      <c r="WL28" s="513"/>
      <c r="WM28" s="513"/>
      <c r="WN28" s="513"/>
      <c r="WO28" s="513"/>
      <c r="WP28" s="513"/>
      <c r="WQ28" s="513"/>
      <c r="WR28" s="513"/>
      <c r="WS28" s="513"/>
      <c r="WT28" s="513"/>
      <c r="WU28" s="513"/>
      <c r="WV28" s="513"/>
      <c r="WW28" s="513"/>
      <c r="WX28" s="513"/>
      <c r="WY28" s="513"/>
      <c r="WZ28" s="513"/>
      <c r="XA28" s="513"/>
      <c r="XB28" s="513"/>
      <c r="XC28" s="513"/>
      <c r="XD28" s="513"/>
      <c r="XE28" s="513"/>
      <c r="XF28" s="513"/>
      <c r="XG28" s="513"/>
      <c r="XH28" s="513"/>
      <c r="XI28" s="513"/>
      <c r="XJ28" s="513"/>
      <c r="XK28" s="513"/>
      <c r="XL28" s="513"/>
      <c r="XM28" s="513"/>
      <c r="XN28" s="513"/>
      <c r="XO28" s="513"/>
      <c r="XP28" s="513"/>
      <c r="XQ28" s="513"/>
      <c r="XR28" s="513"/>
      <c r="XS28" s="513"/>
      <c r="XT28" s="513"/>
      <c r="XU28" s="513"/>
      <c r="XV28" s="513"/>
      <c r="XW28" s="513"/>
      <c r="XX28" s="513"/>
      <c r="XY28" s="513"/>
      <c r="XZ28" s="513"/>
      <c r="YA28" s="513"/>
      <c r="YB28" s="513"/>
      <c r="YC28" s="513"/>
      <c r="YD28" s="513"/>
      <c r="YE28" s="513"/>
      <c r="YF28" s="513"/>
      <c r="YG28" s="513"/>
      <c r="YH28" s="513"/>
      <c r="YI28" s="513"/>
      <c r="YJ28" s="513"/>
      <c r="YK28" s="513"/>
      <c r="YL28" s="513"/>
      <c r="YM28" s="513"/>
      <c r="YN28" s="513"/>
      <c r="YO28" s="513"/>
      <c r="YP28" s="513"/>
      <c r="YQ28" s="513"/>
      <c r="YR28" s="513"/>
      <c r="YS28" s="513"/>
      <c r="YT28" s="513"/>
      <c r="YU28" s="513"/>
      <c r="YV28" s="513"/>
      <c r="YW28" s="513"/>
      <c r="YX28" s="513"/>
      <c r="YY28" s="513"/>
      <c r="YZ28" s="513"/>
      <c r="ZA28" s="513"/>
      <c r="ZB28" s="513"/>
      <c r="ZC28" s="513"/>
      <c r="ZD28" s="513"/>
      <c r="ZE28" s="513"/>
      <c r="ZF28" s="513"/>
      <c r="ZG28" s="513"/>
      <c r="ZH28" s="513"/>
      <c r="ZI28" s="513"/>
      <c r="ZJ28" s="513"/>
      <c r="ZK28" s="513"/>
      <c r="ZL28" s="513"/>
      <c r="ZM28" s="513"/>
      <c r="ZN28" s="513"/>
      <c r="ZO28" s="513"/>
      <c r="ZP28" s="513"/>
      <c r="ZQ28" s="513"/>
      <c r="ZR28" s="513"/>
      <c r="ZS28" s="513"/>
      <c r="ZT28" s="513"/>
      <c r="ZU28" s="513"/>
      <c r="ZV28" s="513"/>
      <c r="ZW28" s="513"/>
      <c r="ZX28" s="513"/>
      <c r="ZY28" s="513"/>
      <c r="ZZ28" s="513"/>
      <c r="AAA28" s="513"/>
      <c r="AAB28" s="513"/>
      <c r="AAC28" s="513"/>
      <c r="AAD28" s="513"/>
      <c r="AAE28" s="513"/>
      <c r="AAF28" s="513"/>
      <c r="AAG28" s="513"/>
      <c r="AAH28" s="513"/>
      <c r="AAI28" s="513"/>
      <c r="AAJ28" s="513"/>
      <c r="AAK28" s="513"/>
      <c r="AAL28" s="513"/>
      <c r="AAM28" s="513"/>
      <c r="AAN28" s="513"/>
      <c r="AAO28" s="513"/>
      <c r="AAP28" s="513"/>
      <c r="AAQ28" s="513"/>
      <c r="AAR28" s="513"/>
      <c r="AAS28" s="513"/>
      <c r="AAT28" s="513"/>
      <c r="AAU28" s="513"/>
      <c r="AAV28" s="513"/>
      <c r="AAW28" s="513"/>
      <c r="AAX28" s="513"/>
      <c r="AAY28" s="513"/>
      <c r="AAZ28" s="513"/>
      <c r="ABA28" s="513"/>
      <c r="ABB28" s="513"/>
      <c r="ABC28" s="513"/>
      <c r="ABD28" s="513"/>
      <c r="ABE28" s="513"/>
      <c r="ABF28" s="513"/>
      <c r="ABG28" s="513"/>
      <c r="ABH28" s="513"/>
      <c r="ABI28" s="513"/>
      <c r="ABJ28" s="513"/>
      <c r="ABK28" s="513"/>
      <c r="ABL28" s="513"/>
      <c r="ABM28" s="513"/>
      <c r="ABN28" s="513"/>
      <c r="ABO28" s="513"/>
      <c r="ABP28" s="513"/>
      <c r="ABQ28" s="513"/>
      <c r="ABR28" s="513"/>
      <c r="ABS28" s="513"/>
      <c r="ABT28" s="513"/>
      <c r="ABU28" s="513"/>
      <c r="ABV28" s="513"/>
      <c r="ABW28" s="513"/>
      <c r="ABX28" s="513"/>
      <c r="ABY28" s="513"/>
      <c r="ABZ28" s="513"/>
      <c r="ACA28" s="513"/>
      <c r="ACB28" s="513"/>
      <c r="ACC28" s="513"/>
      <c r="ACD28" s="513"/>
      <c r="ACE28" s="513"/>
      <c r="ACF28" s="513"/>
      <c r="ACG28" s="513"/>
      <c r="ACH28" s="513"/>
      <c r="ACI28" s="513"/>
      <c r="ACJ28" s="513"/>
      <c r="ACK28" s="513"/>
      <c r="ACL28" s="513"/>
      <c r="ACM28" s="513"/>
      <c r="ACN28" s="513"/>
      <c r="ACO28" s="513"/>
      <c r="ACP28" s="513"/>
      <c r="ACQ28" s="513"/>
      <c r="ACR28" s="513"/>
      <c r="ACS28" s="513"/>
      <c r="ACT28" s="513"/>
      <c r="ACU28" s="513"/>
      <c r="ACV28" s="513"/>
      <c r="ACW28" s="513"/>
      <c r="ACX28" s="513"/>
      <c r="ACY28" s="513"/>
      <c r="ACZ28" s="513"/>
      <c r="ADA28" s="513"/>
      <c r="ADB28" s="513"/>
      <c r="ADC28" s="513"/>
      <c r="ADD28" s="513"/>
      <c r="ADE28" s="513"/>
      <c r="ADF28" s="513"/>
      <c r="ADG28" s="513"/>
      <c r="ADH28" s="513"/>
      <c r="ADI28" s="513"/>
      <c r="ADJ28" s="513"/>
      <c r="ADK28" s="513"/>
      <c r="ADL28" s="513"/>
      <c r="ADM28" s="513"/>
      <c r="ADN28" s="513"/>
      <c r="ADO28" s="513"/>
      <c r="ADP28" s="513"/>
      <c r="ADQ28" s="513"/>
      <c r="ADR28" s="513"/>
      <c r="ADS28" s="513"/>
      <c r="ADT28" s="513"/>
      <c r="ADU28" s="513"/>
      <c r="ADV28" s="513"/>
      <c r="ADW28" s="513"/>
      <c r="ADX28" s="513"/>
      <c r="ADY28" s="513"/>
      <c r="ADZ28" s="513"/>
      <c r="AEA28" s="513"/>
      <c r="AEB28" s="513"/>
      <c r="AEC28" s="513"/>
      <c r="AED28" s="513"/>
      <c r="AEE28" s="513"/>
      <c r="AEF28" s="513"/>
      <c r="AEG28" s="513"/>
      <c r="AEH28" s="513"/>
      <c r="AEI28" s="513"/>
      <c r="AEJ28" s="513"/>
      <c r="AEK28" s="513"/>
      <c r="AEL28" s="513"/>
      <c r="AEM28" s="513"/>
      <c r="AEN28" s="513"/>
      <c r="AEO28" s="513"/>
      <c r="AEP28" s="513"/>
      <c r="AEQ28" s="513"/>
      <c r="AER28" s="513"/>
      <c r="AES28" s="513"/>
      <c r="AET28" s="513"/>
      <c r="AEU28" s="513"/>
      <c r="AEV28" s="513"/>
      <c r="AEW28" s="513"/>
      <c r="AEX28" s="513"/>
      <c r="AEY28" s="513"/>
      <c r="AEZ28" s="513"/>
      <c r="AFA28" s="513"/>
      <c r="AFB28" s="513"/>
      <c r="AFC28" s="513"/>
      <c r="AFD28" s="513"/>
      <c r="AFE28" s="513"/>
      <c r="AFF28" s="513"/>
      <c r="AFG28" s="513"/>
      <c r="AFH28" s="513"/>
      <c r="AFI28" s="513"/>
      <c r="AFJ28" s="513"/>
      <c r="AFK28" s="513"/>
      <c r="AFL28" s="513"/>
      <c r="AFM28" s="513"/>
      <c r="AFN28" s="513"/>
      <c r="AFO28" s="513"/>
      <c r="AFP28" s="513"/>
      <c r="AFQ28" s="513"/>
      <c r="AFR28" s="513"/>
      <c r="AFS28" s="513"/>
      <c r="AFT28" s="513"/>
      <c r="AFU28" s="513"/>
      <c r="AFV28" s="513"/>
      <c r="AFW28" s="513"/>
      <c r="AFX28" s="513"/>
      <c r="AFY28" s="513"/>
      <c r="AFZ28" s="513"/>
      <c r="AGA28" s="513"/>
      <c r="AGB28" s="513"/>
      <c r="AGC28" s="513"/>
      <c r="AGD28" s="513"/>
      <c r="AGE28" s="513"/>
      <c r="AGF28" s="513"/>
      <c r="AGG28" s="513"/>
      <c r="AGH28" s="513"/>
      <c r="AGI28" s="513"/>
      <c r="AGJ28" s="513"/>
      <c r="AGK28" s="513"/>
      <c r="AGL28" s="513"/>
      <c r="AGM28" s="513"/>
      <c r="AGN28" s="513"/>
      <c r="AGO28" s="513"/>
      <c r="AGP28" s="513"/>
      <c r="AGQ28" s="513"/>
      <c r="AGR28" s="513"/>
      <c r="AGS28" s="513"/>
      <c r="AGT28" s="513"/>
      <c r="AGU28" s="513"/>
      <c r="AGV28" s="513"/>
      <c r="AGW28" s="513"/>
      <c r="AGX28" s="513"/>
      <c r="AGY28" s="513"/>
      <c r="AGZ28" s="513"/>
      <c r="AHA28" s="513"/>
      <c r="AHB28" s="513"/>
      <c r="AHC28" s="513"/>
      <c r="AHD28" s="513"/>
      <c r="AHE28" s="513"/>
      <c r="AHF28" s="513"/>
      <c r="AHG28" s="513"/>
      <c r="AHH28" s="513"/>
      <c r="AHI28" s="513"/>
      <c r="AHJ28" s="513"/>
      <c r="AHK28" s="513"/>
      <c r="AHL28" s="513"/>
      <c r="AHM28" s="513"/>
      <c r="AHN28" s="513"/>
      <c r="AHO28" s="513"/>
      <c r="AHP28" s="513"/>
      <c r="AHQ28" s="513"/>
      <c r="AHR28" s="513"/>
      <c r="AHS28" s="513"/>
      <c r="AHT28" s="513"/>
      <c r="AHU28" s="513"/>
      <c r="AHV28" s="513"/>
      <c r="AHW28" s="513"/>
      <c r="AHX28" s="513"/>
      <c r="AHY28" s="513"/>
      <c r="AHZ28" s="513"/>
      <c r="AIA28" s="513"/>
      <c r="AIB28" s="513"/>
      <c r="AIC28" s="513"/>
      <c r="AID28" s="513"/>
      <c r="AIE28" s="513"/>
      <c r="AIF28" s="513"/>
      <c r="AIG28" s="513"/>
      <c r="AIH28" s="513"/>
      <c r="AII28" s="513"/>
      <c r="AIJ28" s="513"/>
      <c r="AIK28" s="513"/>
      <c r="AIL28" s="513"/>
      <c r="AIM28" s="513"/>
      <c r="AIN28" s="513"/>
      <c r="AIO28" s="513"/>
      <c r="AIP28" s="513"/>
      <c r="AIQ28" s="513"/>
      <c r="AIR28" s="513"/>
      <c r="AIS28" s="513"/>
      <c r="AIT28" s="513"/>
      <c r="AIU28" s="513"/>
      <c r="AIV28" s="513"/>
      <c r="AIW28" s="513"/>
      <c r="AIX28" s="513"/>
      <c r="AIY28" s="513"/>
      <c r="AIZ28" s="513"/>
      <c r="AJA28" s="513"/>
      <c r="AJB28" s="513"/>
      <c r="AJC28" s="513"/>
      <c r="AJD28" s="513"/>
      <c r="AJE28" s="513"/>
      <c r="AJF28" s="513"/>
      <c r="AJG28" s="513"/>
      <c r="AJH28" s="513"/>
      <c r="AJI28" s="513"/>
      <c r="AJJ28" s="513"/>
      <c r="AJK28" s="513"/>
      <c r="AJL28" s="513"/>
      <c r="AJM28" s="513"/>
      <c r="AJN28" s="513"/>
      <c r="AJO28" s="513"/>
      <c r="AJP28" s="513"/>
      <c r="AJQ28" s="513"/>
      <c r="AJR28" s="513"/>
      <c r="AJS28" s="513"/>
      <c r="AJT28" s="513"/>
      <c r="AJU28" s="513"/>
      <c r="AJV28" s="513"/>
      <c r="AJW28" s="513"/>
      <c r="AJX28" s="513"/>
      <c r="AJY28" s="513"/>
      <c r="AJZ28" s="513"/>
      <c r="AKA28" s="513"/>
      <c r="AKB28" s="513"/>
      <c r="AKC28" s="513"/>
      <c r="AKD28" s="513"/>
      <c r="AKE28" s="513"/>
      <c r="AKF28" s="513"/>
      <c r="AKG28" s="513"/>
      <c r="AKH28" s="513"/>
      <c r="AKI28" s="513"/>
      <c r="AKJ28" s="513"/>
      <c r="AKK28" s="513"/>
      <c r="AKL28" s="513"/>
      <c r="AKM28" s="513"/>
      <c r="AKN28" s="513"/>
      <c r="AKO28" s="513"/>
      <c r="AKP28" s="513"/>
      <c r="AKQ28" s="513"/>
      <c r="AKR28" s="513"/>
      <c r="AKS28" s="513"/>
      <c r="AKT28" s="513"/>
      <c r="AKU28" s="513"/>
      <c r="AKV28" s="513"/>
      <c r="AKW28" s="513"/>
      <c r="AKX28" s="513"/>
      <c r="AKY28" s="513"/>
      <c r="AKZ28" s="513"/>
      <c r="ALA28" s="513"/>
      <c r="ALB28" s="513"/>
      <c r="ALC28" s="513"/>
      <c r="ALD28" s="513"/>
      <c r="ALE28" s="513"/>
      <c r="ALF28" s="513"/>
      <c r="ALG28" s="513"/>
      <c r="ALH28" s="513"/>
      <c r="ALI28" s="513"/>
      <c r="ALJ28" s="513"/>
      <c r="ALK28" s="513"/>
      <c r="ALL28" s="513"/>
      <c r="ALM28" s="513"/>
      <c r="ALN28" s="513"/>
      <c r="ALO28" s="513"/>
      <c r="ALP28" s="513"/>
      <c r="ALQ28" s="513"/>
      <c r="ALR28" s="513"/>
      <c r="ALS28" s="513"/>
      <c r="ALT28" s="513"/>
      <c r="ALU28" s="513"/>
      <c r="ALV28" s="513"/>
      <c r="ALW28" s="513"/>
      <c r="ALX28" s="513"/>
      <c r="ALY28" s="513"/>
      <c r="ALZ28" s="513"/>
      <c r="AMA28" s="513"/>
      <c r="AMB28" s="513"/>
      <c r="AMC28" s="513"/>
      <c r="AMD28" s="513"/>
      <c r="AME28" s="513"/>
      <c r="AMF28" s="513"/>
      <c r="AMG28" s="513"/>
      <c r="AMH28" s="513"/>
      <c r="AMI28" s="513"/>
      <c r="AMJ28" s="513"/>
      <c r="AMK28" s="513"/>
      <c r="AML28" s="513"/>
      <c r="AMM28" s="513"/>
      <c r="AMN28" s="513"/>
      <c r="AMO28" s="513"/>
    </row>
    <row r="29" spans="1:8192 8215:9215 9238:10238 10261:11261 11284:12284 12307:13307 13330:14330 14353:15353 15376:16376" s="279" customFormat="1" x14ac:dyDescent="0.25">
      <c r="A29" s="231">
        <v>45279</v>
      </c>
      <c r="B29" s="43" t="s">
        <v>157</v>
      </c>
      <c r="C29" s="511" t="s">
        <v>365</v>
      </c>
      <c r="D29" s="510">
        <v>940663615</v>
      </c>
      <c r="E29" s="95">
        <v>992.34</v>
      </c>
      <c r="F29" s="103">
        <v>45294</v>
      </c>
      <c r="G29" s="150"/>
      <c r="H29" s="151"/>
      <c r="I29" s="152"/>
      <c r="J29" s="152"/>
      <c r="K29" s="92"/>
      <c r="L29" s="584">
        <v>992.34</v>
      </c>
      <c r="M29" s="153">
        <v>992.34</v>
      </c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307"/>
      <c r="AD29" s="154"/>
      <c r="AE29" s="102"/>
      <c r="AF29" s="81">
        <f t="shared" si="0"/>
        <v>0</v>
      </c>
      <c r="AG29" s="513"/>
      <c r="AH29" s="152"/>
      <c r="AI29" s="513"/>
      <c r="AJ29" s="513"/>
      <c r="AK29" s="513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3"/>
      <c r="BN29" s="513"/>
      <c r="BO29" s="513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3"/>
      <c r="CH29" s="513"/>
      <c r="CI29" s="513"/>
      <c r="CJ29" s="513"/>
      <c r="CK29" s="513"/>
      <c r="CL29" s="513"/>
      <c r="CM29" s="513"/>
      <c r="CN29" s="513"/>
      <c r="CO29" s="513"/>
      <c r="CP29" s="513"/>
      <c r="CQ29" s="513"/>
      <c r="CR29" s="513"/>
      <c r="CS29" s="513"/>
      <c r="CT29" s="513"/>
      <c r="CU29" s="513"/>
      <c r="CV29" s="513"/>
      <c r="CW29" s="513"/>
      <c r="CX29" s="513"/>
      <c r="CY29" s="513"/>
      <c r="CZ29" s="513"/>
      <c r="DA29" s="513"/>
      <c r="DB29" s="513"/>
      <c r="DC29" s="513"/>
      <c r="DD29" s="513"/>
      <c r="DE29" s="513"/>
      <c r="DF29" s="513"/>
      <c r="DG29" s="513"/>
      <c r="DH29" s="513"/>
      <c r="DI29" s="513"/>
      <c r="DJ29" s="513"/>
      <c r="DK29" s="513"/>
      <c r="DL29" s="513"/>
      <c r="DM29" s="513"/>
      <c r="DN29" s="513"/>
      <c r="DO29" s="513"/>
      <c r="DP29" s="513"/>
      <c r="DQ29" s="513"/>
      <c r="DR29" s="513"/>
      <c r="DS29" s="513"/>
      <c r="DT29" s="513"/>
      <c r="DU29" s="513"/>
      <c r="DV29" s="513"/>
      <c r="DW29" s="513"/>
      <c r="DX29" s="513"/>
      <c r="DY29" s="513"/>
      <c r="DZ29" s="513"/>
      <c r="EA29" s="513"/>
      <c r="EB29" s="513"/>
      <c r="EC29" s="513"/>
      <c r="ED29" s="513"/>
      <c r="EE29" s="513"/>
      <c r="EF29" s="513"/>
      <c r="EG29" s="513"/>
      <c r="EH29" s="513"/>
      <c r="EI29" s="513"/>
      <c r="EJ29" s="513"/>
      <c r="EK29" s="513"/>
      <c r="EL29" s="513"/>
      <c r="EM29" s="513"/>
      <c r="EN29" s="513"/>
      <c r="EO29" s="513"/>
      <c r="EP29" s="513"/>
      <c r="EQ29" s="513"/>
      <c r="ER29" s="513"/>
      <c r="ES29" s="513"/>
      <c r="ET29" s="513"/>
      <c r="EU29" s="513"/>
      <c r="EV29" s="513"/>
      <c r="EW29" s="513"/>
      <c r="EX29" s="513"/>
      <c r="EY29" s="513"/>
      <c r="EZ29" s="513"/>
      <c r="FA29" s="513"/>
      <c r="FB29" s="513"/>
      <c r="FC29" s="513"/>
      <c r="FD29" s="513"/>
      <c r="FE29" s="513"/>
      <c r="FF29" s="513"/>
      <c r="FG29" s="513"/>
      <c r="FH29" s="513"/>
      <c r="FI29" s="513"/>
      <c r="FJ29" s="513"/>
      <c r="FK29" s="513"/>
      <c r="FL29" s="513"/>
      <c r="FM29" s="513"/>
      <c r="FN29" s="513"/>
      <c r="FO29" s="513"/>
      <c r="FP29" s="513"/>
      <c r="FQ29" s="513"/>
      <c r="FR29" s="513"/>
      <c r="FS29" s="513"/>
      <c r="FT29" s="513"/>
      <c r="FU29" s="513"/>
      <c r="FV29" s="513"/>
      <c r="FW29" s="513"/>
      <c r="FX29" s="513"/>
      <c r="FY29" s="513"/>
      <c r="FZ29" s="513"/>
      <c r="GA29" s="513"/>
      <c r="GB29" s="513"/>
      <c r="GC29" s="513"/>
      <c r="GD29" s="513"/>
      <c r="GE29" s="513"/>
      <c r="GF29" s="513"/>
      <c r="GG29" s="513"/>
      <c r="GH29" s="513"/>
      <c r="GI29" s="513"/>
      <c r="GJ29" s="513"/>
      <c r="GK29" s="513"/>
      <c r="GL29" s="513"/>
      <c r="GM29" s="513"/>
      <c r="GN29" s="513"/>
      <c r="GO29" s="513"/>
      <c r="GP29" s="513"/>
      <c r="GQ29" s="513"/>
      <c r="GR29" s="513"/>
      <c r="GS29" s="513"/>
      <c r="GT29" s="513"/>
      <c r="GU29" s="513"/>
      <c r="GV29" s="513"/>
      <c r="GW29" s="513"/>
      <c r="GX29" s="513"/>
      <c r="GY29" s="513"/>
      <c r="GZ29" s="513"/>
      <c r="HA29" s="513"/>
      <c r="HB29" s="513"/>
      <c r="HC29" s="513"/>
      <c r="HD29" s="513"/>
      <c r="HE29" s="513"/>
      <c r="HF29" s="513"/>
      <c r="HG29" s="513"/>
      <c r="HH29" s="513"/>
      <c r="HI29" s="513"/>
      <c r="HJ29" s="513"/>
      <c r="HK29" s="513"/>
      <c r="HL29" s="513"/>
      <c r="HM29" s="513"/>
      <c r="HN29" s="513"/>
      <c r="HO29" s="513"/>
      <c r="HP29" s="513"/>
      <c r="HQ29" s="513"/>
      <c r="HR29" s="513"/>
      <c r="HS29" s="513"/>
      <c r="HT29" s="513"/>
      <c r="HU29" s="513"/>
      <c r="HV29" s="513"/>
      <c r="HW29" s="513"/>
      <c r="HX29" s="513"/>
      <c r="HY29" s="513"/>
      <c r="HZ29" s="513"/>
      <c r="IA29" s="513"/>
      <c r="IB29" s="513"/>
      <c r="IC29" s="513"/>
      <c r="ID29" s="513"/>
      <c r="IE29" s="513"/>
      <c r="IF29" s="513"/>
      <c r="IG29" s="513"/>
      <c r="IH29" s="513"/>
      <c r="II29" s="513"/>
      <c r="IJ29" s="513"/>
      <c r="IK29" s="513"/>
      <c r="IL29" s="513"/>
      <c r="IM29" s="513"/>
      <c r="IN29" s="513"/>
      <c r="IO29" s="513"/>
      <c r="IP29" s="513"/>
      <c r="IQ29" s="513"/>
      <c r="IR29" s="513"/>
      <c r="IS29" s="513"/>
      <c r="IT29" s="513"/>
      <c r="IU29" s="513"/>
      <c r="IV29" s="513"/>
      <c r="IW29" s="513"/>
      <c r="IX29" s="513"/>
      <c r="IY29" s="513"/>
      <c r="IZ29" s="513"/>
      <c r="JA29" s="513"/>
      <c r="JB29" s="513"/>
      <c r="JC29" s="513"/>
      <c r="JD29" s="513"/>
      <c r="JE29" s="513"/>
      <c r="JF29" s="513"/>
      <c r="JG29" s="513"/>
      <c r="JH29" s="513"/>
      <c r="JI29" s="513"/>
      <c r="JJ29" s="513"/>
      <c r="JK29" s="513"/>
      <c r="JL29" s="513"/>
      <c r="JM29" s="513"/>
      <c r="JN29" s="513"/>
      <c r="JO29" s="513"/>
      <c r="JP29" s="513"/>
      <c r="JQ29" s="513"/>
      <c r="JR29" s="513"/>
      <c r="JS29" s="513"/>
      <c r="JT29" s="513"/>
      <c r="JU29" s="513"/>
      <c r="JV29" s="513"/>
      <c r="JW29" s="513"/>
      <c r="JX29" s="513"/>
      <c r="JY29" s="513"/>
      <c r="JZ29" s="513"/>
      <c r="KA29" s="513"/>
      <c r="KB29" s="513"/>
      <c r="KC29" s="513"/>
      <c r="KD29" s="513"/>
      <c r="KE29" s="513"/>
      <c r="KF29" s="513"/>
      <c r="KG29" s="513"/>
      <c r="KH29" s="513"/>
      <c r="KI29" s="513"/>
      <c r="KJ29" s="513"/>
      <c r="KK29" s="513"/>
      <c r="KL29" s="513"/>
      <c r="KM29" s="513"/>
      <c r="KN29" s="513"/>
      <c r="KO29" s="513"/>
      <c r="KP29" s="513"/>
      <c r="KQ29" s="513"/>
      <c r="KR29" s="513"/>
      <c r="KS29" s="513"/>
      <c r="KT29" s="513"/>
      <c r="KU29" s="513"/>
      <c r="KV29" s="513"/>
      <c r="KW29" s="513"/>
      <c r="KX29" s="513"/>
      <c r="KY29" s="513"/>
      <c r="KZ29" s="513"/>
      <c r="LA29" s="513"/>
      <c r="LB29" s="513"/>
      <c r="LC29" s="513"/>
      <c r="LD29" s="513"/>
      <c r="LE29" s="513"/>
      <c r="LF29" s="513"/>
      <c r="LG29" s="513"/>
      <c r="LH29" s="513"/>
      <c r="LI29" s="513"/>
      <c r="LJ29" s="513"/>
      <c r="LK29" s="513"/>
      <c r="LL29" s="513"/>
      <c r="LM29" s="513"/>
      <c r="LN29" s="513"/>
      <c r="LO29" s="513"/>
      <c r="LP29" s="513"/>
      <c r="LQ29" s="513"/>
      <c r="LR29" s="513"/>
      <c r="LS29" s="513"/>
      <c r="LT29" s="513"/>
      <c r="LU29" s="513"/>
      <c r="LV29" s="513"/>
      <c r="LW29" s="513"/>
      <c r="LX29" s="513"/>
      <c r="LY29" s="513"/>
      <c r="LZ29" s="513"/>
      <c r="MA29" s="513"/>
      <c r="MB29" s="513"/>
      <c r="MC29" s="513"/>
      <c r="MD29" s="513"/>
      <c r="ME29" s="513"/>
      <c r="MF29" s="513"/>
      <c r="MG29" s="513"/>
      <c r="MH29" s="513"/>
      <c r="MI29" s="513"/>
      <c r="MJ29" s="513"/>
      <c r="MK29" s="513"/>
      <c r="ML29" s="513"/>
      <c r="MM29" s="513"/>
      <c r="MN29" s="513"/>
      <c r="MO29" s="513"/>
      <c r="MP29" s="513"/>
      <c r="MQ29" s="513"/>
      <c r="MR29" s="513"/>
      <c r="MS29" s="513"/>
      <c r="MT29" s="513"/>
      <c r="MU29" s="513"/>
      <c r="MV29" s="513"/>
      <c r="MW29" s="513"/>
      <c r="MX29" s="513"/>
      <c r="MY29" s="513"/>
      <c r="MZ29" s="513"/>
      <c r="NA29" s="513"/>
      <c r="NB29" s="513"/>
      <c r="NC29" s="513"/>
      <c r="ND29" s="513"/>
      <c r="NE29" s="513"/>
      <c r="NF29" s="513"/>
      <c r="NG29" s="513"/>
      <c r="NH29" s="513"/>
      <c r="NI29" s="513"/>
      <c r="NJ29" s="513"/>
      <c r="NK29" s="513"/>
      <c r="NL29" s="513"/>
      <c r="NM29" s="513"/>
      <c r="NN29" s="513"/>
      <c r="NO29" s="513"/>
      <c r="NP29" s="513"/>
      <c r="NQ29" s="513"/>
      <c r="NR29" s="513"/>
      <c r="NS29" s="513"/>
      <c r="NT29" s="513"/>
      <c r="NU29" s="513"/>
      <c r="NV29" s="513"/>
      <c r="NW29" s="513"/>
      <c r="NX29" s="513"/>
      <c r="NY29" s="513"/>
      <c r="NZ29" s="513"/>
      <c r="OA29" s="513"/>
      <c r="OB29" s="513"/>
      <c r="OC29" s="513"/>
      <c r="OD29" s="513"/>
      <c r="OE29" s="513"/>
      <c r="OF29" s="513"/>
      <c r="OG29" s="513"/>
      <c r="OH29" s="513"/>
      <c r="OI29" s="513"/>
      <c r="OJ29" s="513"/>
      <c r="OK29" s="513"/>
      <c r="OL29" s="513"/>
      <c r="OM29" s="513"/>
      <c r="ON29" s="513"/>
      <c r="OO29" s="513"/>
      <c r="OP29" s="513"/>
      <c r="OQ29" s="513"/>
      <c r="OR29" s="513"/>
      <c r="OS29" s="513"/>
      <c r="OT29" s="513"/>
      <c r="OU29" s="513"/>
      <c r="OV29" s="513"/>
      <c r="OW29" s="513"/>
      <c r="OX29" s="513"/>
      <c r="OY29" s="513"/>
      <c r="OZ29" s="513"/>
      <c r="PA29" s="513"/>
      <c r="PB29" s="513"/>
      <c r="PC29" s="513"/>
      <c r="PD29" s="513"/>
      <c r="PE29" s="513"/>
      <c r="PF29" s="513"/>
      <c r="PG29" s="513"/>
      <c r="PH29" s="513"/>
      <c r="PI29" s="513"/>
      <c r="PJ29" s="513"/>
      <c r="PK29" s="513"/>
      <c r="PL29" s="513"/>
      <c r="PM29" s="513"/>
      <c r="PN29" s="513"/>
      <c r="PO29" s="513"/>
      <c r="PP29" s="513"/>
      <c r="PQ29" s="513"/>
      <c r="PR29" s="513"/>
      <c r="PS29" s="513"/>
      <c r="PT29" s="513"/>
      <c r="PU29" s="513"/>
      <c r="PV29" s="513"/>
      <c r="PW29" s="513"/>
      <c r="PX29" s="513"/>
      <c r="PY29" s="513"/>
      <c r="PZ29" s="513"/>
      <c r="QA29" s="513"/>
      <c r="QB29" s="513"/>
      <c r="QC29" s="513"/>
      <c r="QD29" s="513"/>
      <c r="QE29" s="513"/>
      <c r="QF29" s="513"/>
      <c r="QG29" s="513"/>
      <c r="QH29" s="513"/>
      <c r="QI29" s="513"/>
      <c r="QJ29" s="513"/>
      <c r="QK29" s="513"/>
      <c r="QL29" s="513"/>
      <c r="QM29" s="513"/>
      <c r="QN29" s="513"/>
      <c r="QO29" s="513"/>
      <c r="QP29" s="513"/>
      <c r="QQ29" s="513"/>
      <c r="QR29" s="513"/>
      <c r="QS29" s="513"/>
      <c r="QT29" s="513"/>
      <c r="QU29" s="513"/>
      <c r="QV29" s="513"/>
      <c r="QW29" s="513"/>
      <c r="QX29" s="513"/>
      <c r="QY29" s="513"/>
      <c r="QZ29" s="513"/>
      <c r="RA29" s="513"/>
      <c r="RB29" s="513"/>
      <c r="RC29" s="513"/>
      <c r="RD29" s="513"/>
      <c r="RE29" s="513"/>
      <c r="RF29" s="513"/>
      <c r="RG29" s="513"/>
      <c r="RH29" s="513"/>
      <c r="RI29" s="513"/>
      <c r="RJ29" s="513"/>
      <c r="RK29" s="513"/>
      <c r="RL29" s="513"/>
      <c r="RM29" s="513"/>
      <c r="RN29" s="513"/>
      <c r="RO29" s="513"/>
      <c r="RP29" s="513"/>
      <c r="RQ29" s="513"/>
      <c r="RR29" s="513"/>
      <c r="RS29" s="513"/>
      <c r="RT29" s="513"/>
      <c r="RU29" s="513"/>
      <c r="RV29" s="513"/>
      <c r="RW29" s="513"/>
      <c r="RX29" s="513"/>
      <c r="RY29" s="513"/>
      <c r="RZ29" s="513"/>
      <c r="SA29" s="513"/>
      <c r="SB29" s="513"/>
      <c r="SC29" s="513"/>
      <c r="SD29" s="513"/>
      <c r="SE29" s="513"/>
      <c r="SF29" s="513"/>
      <c r="SG29" s="513"/>
      <c r="SH29" s="513"/>
      <c r="SI29" s="513"/>
      <c r="SJ29" s="513"/>
      <c r="SK29" s="513"/>
      <c r="SL29" s="513"/>
      <c r="SM29" s="513"/>
      <c r="SN29" s="513"/>
      <c r="SO29" s="513"/>
      <c r="SP29" s="513"/>
      <c r="SQ29" s="513"/>
      <c r="SR29" s="513"/>
      <c r="SS29" s="513"/>
      <c r="ST29" s="513"/>
      <c r="SU29" s="513"/>
      <c r="SV29" s="513"/>
      <c r="SW29" s="513"/>
      <c r="SX29" s="513"/>
      <c r="SY29" s="513"/>
      <c r="SZ29" s="513"/>
      <c r="TA29" s="513"/>
      <c r="TB29" s="513"/>
      <c r="TC29" s="513"/>
      <c r="TD29" s="513"/>
      <c r="TE29" s="513"/>
      <c r="TF29" s="513"/>
      <c r="TG29" s="513"/>
      <c r="TH29" s="513"/>
      <c r="TI29" s="513"/>
      <c r="TJ29" s="513"/>
      <c r="TK29" s="513"/>
      <c r="TL29" s="513"/>
      <c r="TM29" s="513"/>
      <c r="TN29" s="513"/>
      <c r="TO29" s="513"/>
      <c r="TP29" s="513"/>
      <c r="TQ29" s="513"/>
      <c r="TR29" s="513"/>
      <c r="TS29" s="513"/>
      <c r="TT29" s="513"/>
      <c r="TU29" s="513"/>
      <c r="TV29" s="513"/>
      <c r="TW29" s="513"/>
      <c r="TX29" s="513"/>
      <c r="TY29" s="513"/>
      <c r="TZ29" s="513"/>
      <c r="UA29" s="513"/>
      <c r="UB29" s="513"/>
      <c r="UC29" s="513"/>
      <c r="UD29" s="513"/>
      <c r="UE29" s="513"/>
      <c r="UF29" s="513"/>
      <c r="UG29" s="513"/>
      <c r="UH29" s="513"/>
      <c r="UI29" s="513"/>
      <c r="UJ29" s="513"/>
      <c r="UK29" s="513"/>
      <c r="UL29" s="513"/>
      <c r="UM29" s="513"/>
      <c r="UN29" s="513"/>
      <c r="UO29" s="513"/>
      <c r="UP29" s="513"/>
      <c r="UQ29" s="513"/>
      <c r="UR29" s="513"/>
      <c r="US29" s="513"/>
      <c r="UT29" s="513"/>
      <c r="UU29" s="513"/>
      <c r="UV29" s="513"/>
      <c r="UW29" s="513"/>
      <c r="UX29" s="513"/>
      <c r="UY29" s="513"/>
      <c r="UZ29" s="513"/>
      <c r="VA29" s="513"/>
      <c r="VB29" s="513"/>
      <c r="VC29" s="513"/>
      <c r="VD29" s="513"/>
      <c r="VE29" s="513"/>
      <c r="VF29" s="513"/>
      <c r="VG29" s="513"/>
      <c r="VH29" s="513"/>
      <c r="VI29" s="513"/>
      <c r="VJ29" s="513"/>
      <c r="VK29" s="513"/>
      <c r="VL29" s="513"/>
      <c r="VM29" s="513"/>
      <c r="VN29" s="513"/>
      <c r="VO29" s="513"/>
      <c r="VP29" s="513"/>
      <c r="VQ29" s="513"/>
      <c r="VR29" s="513"/>
      <c r="VS29" s="513"/>
      <c r="VT29" s="513"/>
      <c r="VU29" s="513"/>
      <c r="VV29" s="513"/>
      <c r="VW29" s="513"/>
      <c r="VX29" s="513"/>
      <c r="VY29" s="513"/>
      <c r="VZ29" s="513"/>
      <c r="WA29" s="513"/>
      <c r="WB29" s="513"/>
      <c r="WC29" s="513"/>
      <c r="WD29" s="513"/>
      <c r="WE29" s="513"/>
      <c r="WF29" s="513"/>
      <c r="WG29" s="513"/>
      <c r="WH29" s="513"/>
      <c r="WI29" s="513"/>
      <c r="WJ29" s="513"/>
      <c r="WK29" s="513"/>
      <c r="WL29" s="513"/>
      <c r="WM29" s="513"/>
      <c r="WN29" s="513"/>
      <c r="WO29" s="513"/>
      <c r="WP29" s="513"/>
      <c r="WQ29" s="513"/>
      <c r="WR29" s="513"/>
      <c r="WS29" s="513"/>
      <c r="WT29" s="513"/>
      <c r="WU29" s="513"/>
      <c r="WV29" s="513"/>
      <c r="WW29" s="513"/>
      <c r="WX29" s="513"/>
      <c r="WY29" s="513"/>
      <c r="WZ29" s="513"/>
      <c r="XA29" s="513"/>
      <c r="XB29" s="513"/>
      <c r="XC29" s="513"/>
      <c r="XD29" s="513"/>
      <c r="XE29" s="513"/>
      <c r="XF29" s="513"/>
      <c r="XG29" s="513"/>
      <c r="XH29" s="513"/>
      <c r="XI29" s="513"/>
      <c r="XJ29" s="513"/>
      <c r="XK29" s="513"/>
      <c r="XL29" s="513"/>
      <c r="XM29" s="513"/>
      <c r="XN29" s="513"/>
      <c r="XO29" s="513"/>
      <c r="XP29" s="513"/>
      <c r="XQ29" s="513"/>
      <c r="XR29" s="513"/>
      <c r="XS29" s="513"/>
      <c r="XT29" s="513"/>
      <c r="XU29" s="513"/>
      <c r="XV29" s="513"/>
      <c r="XW29" s="513"/>
      <c r="XX29" s="513"/>
      <c r="XY29" s="513"/>
      <c r="XZ29" s="513"/>
      <c r="YA29" s="513"/>
      <c r="YB29" s="513"/>
      <c r="YC29" s="513"/>
      <c r="YD29" s="513"/>
      <c r="YE29" s="513"/>
      <c r="YF29" s="513"/>
      <c r="YG29" s="513"/>
      <c r="YH29" s="513"/>
      <c r="YI29" s="513"/>
      <c r="YJ29" s="513"/>
      <c r="YK29" s="513"/>
      <c r="YL29" s="513"/>
      <c r="YM29" s="513"/>
      <c r="YN29" s="513"/>
      <c r="YO29" s="513"/>
      <c r="YP29" s="513"/>
      <c r="YQ29" s="513"/>
      <c r="YR29" s="513"/>
      <c r="YS29" s="513"/>
      <c r="YT29" s="513"/>
      <c r="YU29" s="513"/>
      <c r="YV29" s="513"/>
      <c r="YW29" s="513"/>
      <c r="YX29" s="513"/>
      <c r="YY29" s="513"/>
      <c r="YZ29" s="513"/>
      <c r="ZA29" s="513"/>
      <c r="ZB29" s="513"/>
      <c r="ZC29" s="513"/>
      <c r="ZD29" s="513"/>
      <c r="ZE29" s="513"/>
      <c r="ZF29" s="513"/>
      <c r="ZG29" s="513"/>
      <c r="ZH29" s="513"/>
      <c r="ZI29" s="513"/>
      <c r="ZJ29" s="513"/>
      <c r="ZK29" s="513"/>
      <c r="ZL29" s="513"/>
      <c r="ZM29" s="513"/>
      <c r="ZN29" s="513"/>
      <c r="ZO29" s="513"/>
      <c r="ZP29" s="513"/>
      <c r="ZQ29" s="513"/>
      <c r="ZR29" s="513"/>
      <c r="ZS29" s="513"/>
      <c r="ZT29" s="513"/>
      <c r="ZU29" s="513"/>
      <c r="ZV29" s="513"/>
      <c r="ZW29" s="513"/>
      <c r="ZX29" s="513"/>
      <c r="ZY29" s="513"/>
      <c r="ZZ29" s="513"/>
      <c r="AAA29" s="513"/>
      <c r="AAB29" s="513"/>
      <c r="AAC29" s="513"/>
      <c r="AAD29" s="513"/>
      <c r="AAE29" s="513"/>
      <c r="AAF29" s="513"/>
      <c r="AAG29" s="513"/>
      <c r="AAH29" s="513"/>
      <c r="AAI29" s="513"/>
      <c r="AAJ29" s="513"/>
      <c r="AAK29" s="513"/>
      <c r="AAL29" s="513"/>
      <c r="AAM29" s="513"/>
      <c r="AAN29" s="513"/>
      <c r="AAO29" s="513"/>
      <c r="AAP29" s="513"/>
      <c r="AAQ29" s="513"/>
      <c r="AAR29" s="513"/>
      <c r="AAS29" s="513"/>
      <c r="AAT29" s="513"/>
      <c r="AAU29" s="513"/>
      <c r="AAV29" s="513"/>
      <c r="AAW29" s="513"/>
      <c r="AAX29" s="513"/>
      <c r="AAY29" s="513"/>
      <c r="AAZ29" s="513"/>
      <c r="ABA29" s="513"/>
      <c r="ABB29" s="513"/>
      <c r="ABC29" s="513"/>
      <c r="ABD29" s="513"/>
      <c r="ABE29" s="513"/>
      <c r="ABF29" s="513"/>
      <c r="ABG29" s="513"/>
      <c r="ABH29" s="513"/>
      <c r="ABI29" s="513"/>
      <c r="ABJ29" s="513"/>
      <c r="ABK29" s="513"/>
      <c r="ABL29" s="513"/>
      <c r="ABM29" s="513"/>
      <c r="ABN29" s="513"/>
      <c r="ABO29" s="513"/>
      <c r="ABP29" s="513"/>
      <c r="ABQ29" s="513"/>
      <c r="ABR29" s="513"/>
      <c r="ABS29" s="513"/>
      <c r="ABT29" s="513"/>
      <c r="ABU29" s="513"/>
      <c r="ABV29" s="513"/>
      <c r="ABW29" s="513"/>
      <c r="ABX29" s="513"/>
      <c r="ABY29" s="513"/>
      <c r="ABZ29" s="513"/>
      <c r="ACA29" s="513"/>
      <c r="ACB29" s="513"/>
      <c r="ACC29" s="513"/>
      <c r="ACD29" s="513"/>
      <c r="ACE29" s="513"/>
      <c r="ACF29" s="513"/>
      <c r="ACG29" s="513"/>
      <c r="ACH29" s="513"/>
      <c r="ACI29" s="513"/>
      <c r="ACJ29" s="513"/>
      <c r="ACK29" s="513"/>
      <c r="ACL29" s="513"/>
      <c r="ACM29" s="513"/>
      <c r="ACN29" s="513"/>
      <c r="ACO29" s="513"/>
      <c r="ACP29" s="513"/>
      <c r="ACQ29" s="513"/>
      <c r="ACR29" s="513"/>
      <c r="ACS29" s="513"/>
      <c r="ACT29" s="513"/>
      <c r="ACU29" s="513"/>
      <c r="ACV29" s="513"/>
      <c r="ACW29" s="513"/>
      <c r="ACX29" s="513"/>
      <c r="ACY29" s="513"/>
      <c r="ACZ29" s="513"/>
      <c r="ADA29" s="513"/>
      <c r="ADB29" s="513"/>
      <c r="ADC29" s="513"/>
      <c r="ADD29" s="513"/>
      <c r="ADE29" s="513"/>
      <c r="ADF29" s="513"/>
      <c r="ADG29" s="513"/>
      <c r="ADH29" s="513"/>
      <c r="ADI29" s="513"/>
      <c r="ADJ29" s="513"/>
      <c r="ADK29" s="513"/>
      <c r="ADL29" s="513"/>
      <c r="ADM29" s="513"/>
      <c r="ADN29" s="513"/>
      <c r="ADO29" s="513"/>
      <c r="ADP29" s="513"/>
      <c r="ADQ29" s="513"/>
      <c r="ADR29" s="513"/>
      <c r="ADS29" s="513"/>
      <c r="ADT29" s="513"/>
      <c r="ADU29" s="513"/>
      <c r="ADV29" s="513"/>
      <c r="ADW29" s="513"/>
      <c r="ADX29" s="513"/>
      <c r="ADY29" s="513"/>
      <c r="ADZ29" s="513"/>
      <c r="AEA29" s="513"/>
      <c r="AEB29" s="513"/>
      <c r="AEC29" s="513"/>
      <c r="AED29" s="513"/>
      <c r="AEE29" s="513"/>
      <c r="AEF29" s="513"/>
      <c r="AEG29" s="513"/>
      <c r="AEH29" s="513"/>
      <c r="AEI29" s="513"/>
      <c r="AEJ29" s="513"/>
      <c r="AEK29" s="513"/>
      <c r="AEL29" s="513"/>
      <c r="AEM29" s="513"/>
      <c r="AEN29" s="513"/>
      <c r="AEO29" s="513"/>
      <c r="AEP29" s="513"/>
      <c r="AEQ29" s="513"/>
      <c r="AER29" s="513"/>
      <c r="AES29" s="513"/>
      <c r="AET29" s="513"/>
      <c r="AEU29" s="513"/>
      <c r="AEV29" s="513"/>
      <c r="AEW29" s="513"/>
      <c r="AEX29" s="513"/>
      <c r="AEY29" s="513"/>
      <c r="AEZ29" s="513"/>
      <c r="AFA29" s="513"/>
      <c r="AFB29" s="513"/>
      <c r="AFC29" s="513"/>
      <c r="AFD29" s="513"/>
      <c r="AFE29" s="513"/>
      <c r="AFF29" s="513"/>
      <c r="AFG29" s="513"/>
      <c r="AFH29" s="513"/>
      <c r="AFI29" s="513"/>
      <c r="AFJ29" s="513"/>
      <c r="AFK29" s="513"/>
      <c r="AFL29" s="513"/>
      <c r="AFM29" s="513"/>
      <c r="AFN29" s="513"/>
      <c r="AFO29" s="513"/>
      <c r="AFP29" s="513"/>
      <c r="AFQ29" s="513"/>
      <c r="AFR29" s="513"/>
      <c r="AFS29" s="513"/>
      <c r="AFT29" s="513"/>
      <c r="AFU29" s="513"/>
      <c r="AFV29" s="513"/>
      <c r="AFW29" s="513"/>
      <c r="AFX29" s="513"/>
      <c r="AFY29" s="513"/>
      <c r="AFZ29" s="513"/>
      <c r="AGA29" s="513"/>
      <c r="AGB29" s="513"/>
      <c r="AGC29" s="513"/>
      <c r="AGD29" s="513"/>
      <c r="AGE29" s="513"/>
      <c r="AGF29" s="513"/>
      <c r="AGG29" s="513"/>
      <c r="AGH29" s="513"/>
      <c r="AGI29" s="513"/>
      <c r="AGJ29" s="513"/>
      <c r="AGK29" s="513"/>
      <c r="AGL29" s="513"/>
      <c r="AGM29" s="513"/>
      <c r="AGN29" s="513"/>
      <c r="AGO29" s="513"/>
      <c r="AGP29" s="513"/>
      <c r="AGQ29" s="513"/>
      <c r="AGR29" s="513"/>
      <c r="AGS29" s="513"/>
      <c r="AGT29" s="513"/>
      <c r="AGU29" s="513"/>
      <c r="AGV29" s="513"/>
      <c r="AGW29" s="513"/>
      <c r="AGX29" s="513"/>
      <c r="AGY29" s="513"/>
      <c r="AGZ29" s="513"/>
      <c r="AHA29" s="513"/>
      <c r="AHB29" s="513"/>
      <c r="AHC29" s="513"/>
      <c r="AHD29" s="513"/>
      <c r="AHE29" s="513"/>
      <c r="AHF29" s="513"/>
      <c r="AHG29" s="513"/>
      <c r="AHH29" s="513"/>
      <c r="AHI29" s="513"/>
      <c r="AHJ29" s="513"/>
      <c r="AHK29" s="513"/>
      <c r="AHL29" s="513"/>
      <c r="AHM29" s="513"/>
      <c r="AHN29" s="513"/>
      <c r="AHO29" s="513"/>
      <c r="AHP29" s="513"/>
      <c r="AHQ29" s="513"/>
      <c r="AHR29" s="513"/>
      <c r="AHS29" s="513"/>
      <c r="AHT29" s="513"/>
      <c r="AHU29" s="513"/>
      <c r="AHV29" s="513"/>
      <c r="AHW29" s="513"/>
      <c r="AHX29" s="513"/>
      <c r="AHY29" s="513"/>
      <c r="AHZ29" s="513"/>
      <c r="AIA29" s="513"/>
      <c r="AIB29" s="513"/>
      <c r="AIC29" s="513"/>
      <c r="AID29" s="513"/>
      <c r="AIE29" s="513"/>
      <c r="AIF29" s="513"/>
      <c r="AIG29" s="513"/>
      <c r="AIH29" s="513"/>
      <c r="AII29" s="513"/>
      <c r="AIJ29" s="513"/>
      <c r="AIK29" s="513"/>
      <c r="AIL29" s="513"/>
      <c r="AIM29" s="513"/>
      <c r="AIN29" s="513"/>
      <c r="AIO29" s="513"/>
      <c r="AIP29" s="513"/>
      <c r="AIQ29" s="513"/>
      <c r="AIR29" s="513"/>
      <c r="AIS29" s="513"/>
      <c r="AIT29" s="513"/>
      <c r="AIU29" s="513"/>
      <c r="AIV29" s="513"/>
      <c r="AIW29" s="513"/>
      <c r="AIX29" s="513"/>
      <c r="AIY29" s="513"/>
      <c r="AIZ29" s="513"/>
      <c r="AJA29" s="513"/>
      <c r="AJB29" s="513"/>
      <c r="AJC29" s="513"/>
      <c r="AJD29" s="513"/>
      <c r="AJE29" s="513"/>
      <c r="AJF29" s="513"/>
      <c r="AJG29" s="513"/>
      <c r="AJH29" s="513"/>
      <c r="AJI29" s="513"/>
      <c r="AJJ29" s="513"/>
      <c r="AJK29" s="513"/>
      <c r="AJL29" s="513"/>
      <c r="AJM29" s="513"/>
      <c r="AJN29" s="513"/>
      <c r="AJO29" s="513"/>
      <c r="AJP29" s="513"/>
      <c r="AJQ29" s="513"/>
      <c r="AJR29" s="513"/>
      <c r="AJS29" s="513"/>
      <c r="AJT29" s="513"/>
      <c r="AJU29" s="513"/>
      <c r="AJV29" s="513"/>
      <c r="AJW29" s="513"/>
      <c r="AJX29" s="513"/>
      <c r="AJY29" s="513"/>
      <c r="AJZ29" s="513"/>
      <c r="AKA29" s="513"/>
      <c r="AKB29" s="513"/>
      <c r="AKC29" s="513"/>
      <c r="AKD29" s="513"/>
      <c r="AKE29" s="513"/>
      <c r="AKF29" s="513"/>
      <c r="AKG29" s="513"/>
      <c r="AKH29" s="513"/>
      <c r="AKI29" s="513"/>
      <c r="AKJ29" s="513"/>
      <c r="AKK29" s="513"/>
      <c r="AKL29" s="513"/>
      <c r="AKM29" s="513"/>
      <c r="AKN29" s="513"/>
      <c r="AKO29" s="513"/>
      <c r="AKP29" s="513"/>
      <c r="AKQ29" s="513"/>
      <c r="AKR29" s="513"/>
      <c r="AKS29" s="513"/>
      <c r="AKT29" s="513"/>
      <c r="AKU29" s="513"/>
      <c r="AKV29" s="513"/>
      <c r="AKW29" s="513"/>
      <c r="AKX29" s="513"/>
      <c r="AKY29" s="513"/>
      <c r="AKZ29" s="513"/>
      <c r="ALA29" s="513"/>
      <c r="ALB29" s="513"/>
      <c r="ALC29" s="513"/>
      <c r="ALD29" s="513"/>
      <c r="ALE29" s="513"/>
      <c r="ALF29" s="513"/>
      <c r="ALG29" s="513"/>
      <c r="ALH29" s="513"/>
      <c r="ALI29" s="513"/>
      <c r="ALJ29" s="513"/>
      <c r="ALK29" s="513"/>
      <c r="ALL29" s="513"/>
      <c r="ALM29" s="513"/>
      <c r="ALN29" s="513"/>
      <c r="ALO29" s="513"/>
      <c r="ALP29" s="513"/>
      <c r="ALQ29" s="513"/>
      <c r="ALR29" s="513"/>
      <c r="ALS29" s="513"/>
      <c r="ALT29" s="513"/>
      <c r="ALU29" s="513"/>
      <c r="ALV29" s="513"/>
      <c r="ALW29" s="513"/>
      <c r="ALX29" s="513"/>
      <c r="ALY29" s="513"/>
      <c r="ALZ29" s="513"/>
      <c r="AMA29" s="513"/>
      <c r="AMB29" s="513"/>
      <c r="AMC29" s="513"/>
      <c r="AMD29" s="513"/>
      <c r="AME29" s="513"/>
      <c r="AMF29" s="513"/>
      <c r="AMG29" s="513"/>
      <c r="AMH29" s="513"/>
      <c r="AMI29" s="513"/>
      <c r="AMJ29" s="513"/>
      <c r="AMK29" s="513"/>
      <c r="AML29" s="513"/>
      <c r="AMM29" s="513"/>
      <c r="AMN29" s="513"/>
      <c r="AMO29" s="513"/>
    </row>
    <row r="30" spans="1:8192 8215:9215 9238:10238 10261:11261 11284:12284 12307:13307 13330:14330 14353:15353 15376:16376" s="409" customFormat="1" ht="14.25" x14ac:dyDescent="0.2">
      <c r="A30" s="231">
        <v>45279</v>
      </c>
      <c r="B30" s="43" t="s">
        <v>161</v>
      </c>
      <c r="C30" s="511" t="s">
        <v>365</v>
      </c>
      <c r="D30" s="408">
        <v>224290136</v>
      </c>
      <c r="E30" s="289">
        <v>40.64</v>
      </c>
      <c r="F30" s="103">
        <v>45294</v>
      </c>
      <c r="G30" s="150"/>
      <c r="H30" s="151"/>
      <c r="I30" s="152"/>
      <c r="J30" s="152"/>
      <c r="K30" s="92"/>
      <c r="L30" s="584">
        <v>40.64</v>
      </c>
      <c r="M30" s="153">
        <v>40.64</v>
      </c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307"/>
      <c r="AD30" s="154"/>
      <c r="AE30" s="102"/>
      <c r="AF30" s="81">
        <f t="shared" si="0"/>
        <v>0</v>
      </c>
      <c r="AG30" s="516"/>
      <c r="AH30" s="152"/>
      <c r="AI30" s="518"/>
      <c r="AJ30" s="519"/>
      <c r="AK30" s="519"/>
      <c r="AL30" s="519"/>
      <c r="AM30" s="520"/>
      <c r="BJ30" s="521"/>
      <c r="BL30" s="516"/>
      <c r="BM30" s="517"/>
      <c r="BN30" s="518"/>
      <c r="BO30" s="519"/>
      <c r="BP30" s="519"/>
      <c r="BQ30" s="519"/>
      <c r="BR30" s="520"/>
      <c r="CO30" s="521"/>
      <c r="CQ30" s="516"/>
      <c r="CR30" s="517"/>
      <c r="CS30" s="518"/>
      <c r="CT30" s="519"/>
      <c r="CU30" s="519"/>
      <c r="CV30" s="519"/>
      <c r="CW30" s="520"/>
      <c r="DT30" s="521"/>
      <c r="DV30" s="516"/>
      <c r="DW30" s="517"/>
      <c r="DX30" s="518"/>
      <c r="DY30" s="519"/>
      <c r="DZ30" s="519"/>
      <c r="EA30" s="519"/>
      <c r="EB30" s="520"/>
      <c r="EY30" s="521"/>
      <c r="FA30" s="516"/>
      <c r="FB30" s="517"/>
      <c r="FC30" s="518"/>
      <c r="FD30" s="519"/>
      <c r="FE30" s="519"/>
      <c r="FF30" s="519"/>
      <c r="FG30" s="520"/>
      <c r="GD30" s="521"/>
      <c r="GF30" s="516"/>
      <c r="GG30" s="517"/>
      <c r="GH30" s="518"/>
      <c r="GI30" s="519"/>
      <c r="GJ30" s="519"/>
      <c r="GK30" s="519"/>
      <c r="GL30" s="520"/>
      <c r="HI30" s="521"/>
      <c r="HK30" s="516"/>
      <c r="HL30" s="517"/>
      <c r="HM30" s="518"/>
      <c r="HN30" s="519"/>
      <c r="HO30" s="519"/>
      <c r="HP30" s="519"/>
      <c r="HQ30" s="520"/>
      <c r="IN30" s="521"/>
      <c r="IP30" s="516"/>
      <c r="IQ30" s="517"/>
      <c r="IR30" s="518"/>
      <c r="IS30" s="519"/>
      <c r="IT30" s="519"/>
      <c r="IU30" s="519"/>
      <c r="IV30" s="520"/>
      <c r="JS30" s="521"/>
      <c r="JU30" s="516"/>
      <c r="JV30" s="517"/>
      <c r="JW30" s="518"/>
      <c r="JX30" s="519"/>
      <c r="JY30" s="519"/>
      <c r="JZ30" s="519"/>
      <c r="KA30" s="520"/>
      <c r="KX30" s="521"/>
      <c r="KZ30" s="516"/>
      <c r="LA30" s="517"/>
      <c r="LB30" s="518"/>
      <c r="LC30" s="519"/>
      <c r="LD30" s="519"/>
      <c r="LE30" s="519"/>
      <c r="LF30" s="520"/>
      <c r="MC30" s="521"/>
      <c r="ME30" s="516"/>
      <c r="MF30" s="517"/>
      <c r="MG30" s="518"/>
      <c r="MH30" s="519"/>
      <c r="MI30" s="519"/>
      <c r="MJ30" s="519"/>
      <c r="MK30" s="520"/>
      <c r="NH30" s="521"/>
      <c r="NJ30" s="516"/>
      <c r="NK30" s="517"/>
      <c r="NL30" s="518"/>
      <c r="NM30" s="519"/>
      <c r="NN30" s="519"/>
      <c r="NO30" s="519"/>
      <c r="NP30" s="520"/>
      <c r="OM30" s="521"/>
      <c r="OO30" s="516"/>
      <c r="OP30" s="517"/>
      <c r="OQ30" s="518"/>
      <c r="OR30" s="519"/>
      <c r="OS30" s="519"/>
      <c r="OT30" s="519"/>
      <c r="OU30" s="520"/>
      <c r="PR30" s="521"/>
      <c r="PT30" s="516"/>
      <c r="PU30" s="517"/>
      <c r="PV30" s="518"/>
      <c r="PW30" s="519"/>
      <c r="PX30" s="519"/>
      <c r="PY30" s="519"/>
      <c r="PZ30" s="520"/>
      <c r="QW30" s="521"/>
      <c r="QY30" s="516"/>
      <c r="QZ30" s="517"/>
      <c r="RA30" s="518"/>
      <c r="RB30" s="519"/>
      <c r="RC30" s="519"/>
      <c r="RD30" s="519"/>
      <c r="RE30" s="520"/>
      <c r="SB30" s="521"/>
      <c r="SD30" s="516"/>
      <c r="SE30" s="517"/>
      <c r="SF30" s="518"/>
      <c r="SG30" s="519"/>
      <c r="SH30" s="519"/>
      <c r="SI30" s="519"/>
      <c r="SJ30" s="520"/>
      <c r="TG30" s="521"/>
      <c r="TI30" s="516"/>
      <c r="TJ30" s="517"/>
      <c r="TK30" s="518"/>
      <c r="TL30" s="519"/>
      <c r="TM30" s="519"/>
      <c r="TN30" s="519"/>
      <c r="TO30" s="520"/>
      <c r="UL30" s="521"/>
      <c r="UN30" s="516"/>
      <c r="UO30" s="517"/>
      <c r="UP30" s="518"/>
      <c r="UQ30" s="519"/>
      <c r="UR30" s="519"/>
      <c r="US30" s="519"/>
      <c r="UT30" s="520"/>
      <c r="VQ30" s="521"/>
      <c r="VS30" s="516"/>
      <c r="VT30" s="517"/>
      <c r="VU30" s="518"/>
      <c r="VV30" s="519"/>
      <c r="VW30" s="519"/>
      <c r="VX30" s="519"/>
      <c r="VY30" s="520"/>
      <c r="WV30" s="521"/>
      <c r="WX30" s="516"/>
      <c r="WY30" s="517"/>
      <c r="WZ30" s="518"/>
      <c r="XA30" s="519"/>
      <c r="XB30" s="519"/>
      <c r="XC30" s="519"/>
      <c r="XD30" s="520"/>
      <c r="YA30" s="521"/>
      <c r="YC30" s="516"/>
      <c r="YD30" s="517"/>
      <c r="YE30" s="518"/>
      <c r="YF30" s="519"/>
      <c r="YG30" s="519"/>
      <c r="YH30" s="519"/>
      <c r="YI30" s="520"/>
      <c r="ZF30" s="521"/>
      <c r="ZH30" s="516"/>
      <c r="ZI30" s="517"/>
      <c r="ZJ30" s="518"/>
      <c r="ZK30" s="519"/>
      <c r="ZL30" s="519"/>
      <c r="ZM30" s="519"/>
      <c r="ZN30" s="520"/>
      <c r="AAK30" s="521"/>
      <c r="AAM30" s="516"/>
      <c r="AAN30" s="517"/>
      <c r="AAO30" s="518"/>
      <c r="AAP30" s="519"/>
      <c r="AAQ30" s="519"/>
      <c r="AAR30" s="519"/>
      <c r="AAS30" s="520"/>
      <c r="ABP30" s="521"/>
      <c r="ABR30" s="516"/>
      <c r="ABS30" s="517"/>
      <c r="ABT30" s="518"/>
      <c r="ABU30" s="519"/>
      <c r="ABV30" s="519"/>
      <c r="ABW30" s="519"/>
      <c r="ABX30" s="520"/>
      <c r="ACU30" s="521"/>
      <c r="ACW30" s="516"/>
      <c r="ACX30" s="517"/>
      <c r="ACY30" s="518"/>
      <c r="ACZ30" s="519"/>
      <c r="ADA30" s="519"/>
      <c r="ADB30" s="519"/>
      <c r="ADC30" s="520"/>
      <c r="ADZ30" s="521"/>
      <c r="AEB30" s="516"/>
      <c r="AEC30" s="517"/>
      <c r="AED30" s="518"/>
      <c r="AEE30" s="519"/>
      <c r="AEF30" s="519"/>
      <c r="AEG30" s="519"/>
      <c r="AEH30" s="520"/>
      <c r="AFE30" s="521"/>
      <c r="AFG30" s="516"/>
      <c r="AFH30" s="517"/>
      <c r="AFI30" s="518"/>
      <c r="AFJ30" s="519"/>
      <c r="AFK30" s="519"/>
      <c r="AFL30" s="519"/>
      <c r="AFM30" s="520"/>
      <c r="AGJ30" s="521"/>
      <c r="AGL30" s="516"/>
      <c r="AGM30" s="517"/>
      <c r="AGN30" s="518"/>
      <c r="AGO30" s="519"/>
      <c r="AGP30" s="519"/>
      <c r="AGQ30" s="519"/>
      <c r="AGR30" s="520"/>
      <c r="AHO30" s="521"/>
      <c r="AHQ30" s="516"/>
      <c r="AHR30" s="517"/>
      <c r="AHS30" s="518"/>
      <c r="AHT30" s="519"/>
      <c r="AHU30" s="519"/>
      <c r="AHV30" s="519"/>
      <c r="AHW30" s="520"/>
      <c r="AIT30" s="521"/>
      <c r="AIV30" s="516"/>
      <c r="AIW30" s="517"/>
      <c r="AIX30" s="518"/>
      <c r="AIY30" s="519"/>
      <c r="AIZ30" s="519"/>
      <c r="AJA30" s="519"/>
      <c r="AJB30" s="520"/>
      <c r="AJY30" s="521"/>
      <c r="AKA30" s="516"/>
      <c r="AKB30" s="517"/>
      <c r="AKC30" s="518"/>
      <c r="AKD30" s="519"/>
      <c r="AKE30" s="519"/>
      <c r="AKF30" s="519"/>
      <c r="AKG30" s="520"/>
      <c r="ALD30" s="521"/>
      <c r="ALF30" s="516"/>
      <c r="ALG30" s="517"/>
      <c r="ALH30" s="518"/>
      <c r="ALI30" s="519"/>
      <c r="ALJ30" s="519"/>
      <c r="ALK30" s="519"/>
      <c r="ALL30" s="520"/>
      <c r="AMI30" s="521"/>
      <c r="AMK30" s="516"/>
      <c r="AML30" s="517"/>
      <c r="AMM30" s="518"/>
      <c r="AMN30" s="519"/>
      <c r="AMO30" s="519"/>
      <c r="AMP30" s="519"/>
      <c r="AMQ30" s="520"/>
      <c r="ANN30" s="521"/>
      <c r="ANP30" s="516"/>
      <c r="ANQ30" s="517"/>
      <c r="ANR30" s="518"/>
      <c r="ANS30" s="519"/>
      <c r="ANT30" s="519"/>
      <c r="ANU30" s="519"/>
      <c r="ANV30" s="520"/>
      <c r="AOS30" s="521"/>
      <c r="AOU30" s="516"/>
      <c r="AOV30" s="517"/>
      <c r="AOW30" s="518"/>
      <c r="AOX30" s="519"/>
      <c r="AOY30" s="519"/>
      <c r="AOZ30" s="519"/>
      <c r="APA30" s="520"/>
      <c r="APX30" s="521"/>
      <c r="APZ30" s="516"/>
      <c r="AQA30" s="517"/>
      <c r="AQB30" s="518"/>
      <c r="AQC30" s="519"/>
      <c r="AQD30" s="519"/>
      <c r="AQE30" s="519"/>
      <c r="AQF30" s="520"/>
      <c r="ARC30" s="521"/>
      <c r="ARE30" s="516"/>
      <c r="ARF30" s="517"/>
      <c r="ARG30" s="518"/>
      <c r="ARH30" s="519"/>
      <c r="ARI30" s="519"/>
      <c r="ARJ30" s="519"/>
      <c r="ARK30" s="520"/>
      <c r="ASH30" s="521"/>
      <c r="ASJ30" s="516"/>
      <c r="ASK30" s="517"/>
      <c r="ASL30" s="518"/>
      <c r="ASM30" s="519"/>
      <c r="ASN30" s="519"/>
      <c r="ASO30" s="519"/>
      <c r="ASP30" s="520"/>
      <c r="ATM30" s="521"/>
      <c r="ATO30" s="516"/>
      <c r="ATP30" s="517"/>
      <c r="ATQ30" s="518"/>
      <c r="ATR30" s="519"/>
      <c r="ATS30" s="519"/>
      <c r="ATT30" s="519"/>
      <c r="ATU30" s="520"/>
      <c r="AUR30" s="521"/>
      <c r="AUT30" s="516"/>
      <c r="AUU30" s="517"/>
      <c r="AUV30" s="518"/>
      <c r="AUW30" s="519"/>
      <c r="AUX30" s="519"/>
      <c r="AUY30" s="519"/>
      <c r="AUZ30" s="520"/>
      <c r="AVW30" s="521"/>
      <c r="AVY30" s="516"/>
      <c r="AVZ30" s="517"/>
      <c r="AWA30" s="518"/>
      <c r="AWB30" s="519"/>
      <c r="AWC30" s="519"/>
      <c r="AWD30" s="519"/>
      <c r="AWE30" s="520"/>
      <c r="AXB30" s="521"/>
      <c r="AXD30" s="516"/>
      <c r="AXE30" s="517"/>
      <c r="AXF30" s="518"/>
      <c r="AXG30" s="519"/>
      <c r="AXH30" s="519"/>
      <c r="AXI30" s="519"/>
      <c r="AXJ30" s="520"/>
      <c r="AYG30" s="521"/>
      <c r="AYI30" s="516"/>
      <c r="AYJ30" s="517"/>
      <c r="AYK30" s="518"/>
      <c r="AYL30" s="519"/>
      <c r="AYM30" s="519"/>
      <c r="AYN30" s="519"/>
      <c r="AYO30" s="520"/>
      <c r="AZL30" s="521"/>
      <c r="AZN30" s="516"/>
      <c r="AZO30" s="517"/>
      <c r="AZP30" s="518"/>
      <c r="AZQ30" s="519"/>
      <c r="AZR30" s="519"/>
      <c r="AZS30" s="519"/>
      <c r="AZT30" s="520"/>
      <c r="BAQ30" s="521"/>
      <c r="BAS30" s="516"/>
      <c r="BAT30" s="517"/>
      <c r="BAU30" s="518"/>
      <c r="BAV30" s="519"/>
      <c r="BAW30" s="519"/>
      <c r="BAX30" s="519"/>
      <c r="BAY30" s="520"/>
      <c r="BBV30" s="521"/>
      <c r="BBX30" s="516"/>
      <c r="BBY30" s="517"/>
      <c r="BBZ30" s="518"/>
      <c r="BCA30" s="519"/>
      <c r="BCB30" s="519"/>
      <c r="BCC30" s="519"/>
      <c r="BCD30" s="520"/>
      <c r="BDA30" s="521"/>
      <c r="BDC30" s="516"/>
      <c r="BDD30" s="517"/>
      <c r="BDE30" s="518"/>
      <c r="BDF30" s="519"/>
      <c r="BDG30" s="519"/>
      <c r="BDH30" s="519"/>
      <c r="BDI30" s="520"/>
      <c r="BEF30" s="521"/>
      <c r="BEH30" s="516"/>
      <c r="BEI30" s="517"/>
      <c r="BEJ30" s="518"/>
      <c r="BEK30" s="519"/>
      <c r="BEL30" s="519"/>
      <c r="BEM30" s="519"/>
      <c r="BEN30" s="520"/>
      <c r="BFK30" s="521"/>
      <c r="BFM30" s="516"/>
      <c r="BFN30" s="517"/>
      <c r="BFO30" s="518"/>
      <c r="BFP30" s="519"/>
      <c r="BFQ30" s="519"/>
      <c r="BFR30" s="519"/>
      <c r="BFS30" s="520"/>
      <c r="BGP30" s="521"/>
      <c r="BGR30" s="516"/>
      <c r="BGS30" s="517"/>
      <c r="BGT30" s="518"/>
      <c r="BGU30" s="519"/>
      <c r="BGV30" s="519"/>
      <c r="BGW30" s="519"/>
      <c r="BGX30" s="520"/>
      <c r="BHU30" s="521"/>
      <c r="BHW30" s="516"/>
      <c r="BHX30" s="517"/>
      <c r="BHY30" s="518"/>
      <c r="BHZ30" s="519"/>
      <c r="BIA30" s="519"/>
      <c r="BIB30" s="519"/>
      <c r="BIC30" s="520"/>
      <c r="BIZ30" s="521"/>
      <c r="BJB30" s="516"/>
      <c r="BJC30" s="517"/>
      <c r="BJD30" s="518"/>
      <c r="BJE30" s="519"/>
      <c r="BJF30" s="519"/>
      <c r="BJG30" s="519"/>
      <c r="BJH30" s="520"/>
      <c r="BKE30" s="521"/>
      <c r="BKG30" s="516"/>
      <c r="BKH30" s="517"/>
      <c r="BKI30" s="518"/>
      <c r="BKJ30" s="519"/>
      <c r="BKK30" s="519"/>
      <c r="BKL30" s="519"/>
      <c r="BKM30" s="520"/>
      <c r="BLJ30" s="521"/>
      <c r="BLL30" s="516"/>
      <c r="BLM30" s="517"/>
      <c r="BLN30" s="518"/>
      <c r="BLO30" s="519"/>
      <c r="BLP30" s="519"/>
      <c r="BLQ30" s="519"/>
      <c r="BLR30" s="520"/>
      <c r="BMO30" s="521"/>
      <c r="BMQ30" s="516"/>
      <c r="BMR30" s="517"/>
      <c r="BMS30" s="518"/>
      <c r="BMT30" s="519"/>
      <c r="BMU30" s="519"/>
      <c r="BMV30" s="519"/>
      <c r="BMW30" s="520"/>
      <c r="BNT30" s="521"/>
      <c r="BNV30" s="516"/>
      <c r="BNW30" s="517"/>
      <c r="BNX30" s="518"/>
      <c r="BNY30" s="519"/>
      <c r="BNZ30" s="519"/>
      <c r="BOA30" s="519"/>
      <c r="BOB30" s="520"/>
      <c r="BOY30" s="521"/>
      <c r="BPA30" s="516"/>
      <c r="BPB30" s="517"/>
      <c r="BPC30" s="518"/>
      <c r="BPD30" s="519"/>
      <c r="BPE30" s="519"/>
      <c r="BPF30" s="519"/>
      <c r="BPG30" s="520"/>
      <c r="BQD30" s="521"/>
      <c r="BQF30" s="516"/>
      <c r="BQG30" s="517"/>
      <c r="BQH30" s="518"/>
      <c r="BQI30" s="519"/>
      <c r="BQJ30" s="519"/>
      <c r="BQK30" s="519"/>
      <c r="BQL30" s="520"/>
      <c r="BRI30" s="521"/>
      <c r="BRK30" s="516"/>
      <c r="BRL30" s="517"/>
      <c r="BRM30" s="518"/>
      <c r="BRN30" s="519"/>
      <c r="BRO30" s="519"/>
      <c r="BRP30" s="519"/>
      <c r="BRQ30" s="520"/>
      <c r="BSN30" s="521"/>
      <c r="BSP30" s="516"/>
      <c r="BSQ30" s="517"/>
      <c r="BSR30" s="518"/>
      <c r="BSS30" s="519"/>
      <c r="BST30" s="519"/>
      <c r="BSU30" s="519"/>
      <c r="BSV30" s="520"/>
      <c r="BTS30" s="521"/>
      <c r="BTU30" s="516"/>
      <c r="BTV30" s="517"/>
      <c r="BTW30" s="518"/>
      <c r="BTX30" s="519"/>
      <c r="BTY30" s="519"/>
      <c r="BTZ30" s="519"/>
      <c r="BUA30" s="520"/>
      <c r="BUX30" s="521"/>
      <c r="BUZ30" s="516"/>
      <c r="BVA30" s="517"/>
      <c r="BVB30" s="518"/>
      <c r="BVC30" s="519"/>
      <c r="BVD30" s="519"/>
      <c r="BVE30" s="519"/>
      <c r="BVF30" s="520"/>
      <c r="BWC30" s="521"/>
      <c r="BWE30" s="516"/>
      <c r="BWF30" s="517"/>
      <c r="BWG30" s="518"/>
      <c r="BWH30" s="519"/>
      <c r="BWI30" s="519"/>
      <c r="BWJ30" s="519"/>
      <c r="BWK30" s="520"/>
      <c r="BXH30" s="521"/>
      <c r="BXJ30" s="516"/>
      <c r="BXK30" s="517"/>
      <c r="BXL30" s="518"/>
      <c r="BXM30" s="519"/>
      <c r="BXN30" s="519"/>
      <c r="BXO30" s="519"/>
      <c r="BXP30" s="520"/>
      <c r="BYM30" s="521"/>
      <c r="BYO30" s="516"/>
      <c r="BYP30" s="517"/>
      <c r="BYQ30" s="518"/>
      <c r="BYR30" s="519"/>
      <c r="BYS30" s="519"/>
      <c r="BYT30" s="519"/>
      <c r="BYU30" s="520"/>
      <c r="BZR30" s="521"/>
      <c r="BZT30" s="516"/>
      <c r="BZU30" s="517"/>
      <c r="BZV30" s="518"/>
      <c r="BZW30" s="519"/>
      <c r="BZX30" s="519"/>
      <c r="BZY30" s="519"/>
      <c r="BZZ30" s="520"/>
      <c r="CAW30" s="521"/>
      <c r="CAY30" s="516"/>
      <c r="CAZ30" s="517"/>
      <c r="CBA30" s="518"/>
      <c r="CBB30" s="519"/>
      <c r="CBC30" s="519"/>
      <c r="CBD30" s="519"/>
      <c r="CBE30" s="520"/>
      <c r="CCB30" s="521"/>
      <c r="CCD30" s="516"/>
      <c r="CCE30" s="517"/>
      <c r="CCF30" s="518"/>
      <c r="CCG30" s="519"/>
      <c r="CCH30" s="519"/>
      <c r="CCI30" s="519"/>
      <c r="CCJ30" s="520"/>
      <c r="CDG30" s="521"/>
      <c r="CDI30" s="516"/>
      <c r="CDJ30" s="517"/>
      <c r="CDK30" s="518"/>
      <c r="CDL30" s="519"/>
      <c r="CDM30" s="519"/>
      <c r="CDN30" s="519"/>
      <c r="CDO30" s="520"/>
      <c r="CEL30" s="521"/>
      <c r="CEN30" s="516"/>
      <c r="CEO30" s="517"/>
      <c r="CEP30" s="518"/>
      <c r="CEQ30" s="519"/>
      <c r="CER30" s="519"/>
      <c r="CES30" s="519"/>
      <c r="CET30" s="520"/>
      <c r="CFQ30" s="521"/>
      <c r="CFS30" s="516"/>
      <c r="CFT30" s="517"/>
      <c r="CFU30" s="518"/>
      <c r="CFV30" s="519"/>
      <c r="CFW30" s="519"/>
      <c r="CFX30" s="519"/>
      <c r="CFY30" s="520"/>
      <c r="CGV30" s="521"/>
      <c r="CGX30" s="516"/>
      <c r="CGY30" s="517"/>
      <c r="CGZ30" s="518"/>
      <c r="CHA30" s="519"/>
      <c r="CHB30" s="519"/>
      <c r="CHC30" s="519"/>
      <c r="CHD30" s="520"/>
      <c r="CIA30" s="521"/>
      <c r="CIC30" s="516"/>
      <c r="CID30" s="517"/>
      <c r="CIE30" s="518"/>
      <c r="CIF30" s="519"/>
      <c r="CIG30" s="519"/>
      <c r="CIH30" s="519"/>
      <c r="CII30" s="520"/>
      <c r="CJF30" s="521"/>
      <c r="CJH30" s="516"/>
      <c r="CJI30" s="517"/>
      <c r="CJJ30" s="518"/>
      <c r="CJK30" s="519"/>
      <c r="CJL30" s="519"/>
      <c r="CJM30" s="519"/>
      <c r="CJN30" s="520"/>
      <c r="CKK30" s="521"/>
      <c r="CKM30" s="516"/>
      <c r="CKN30" s="517"/>
      <c r="CKO30" s="518"/>
      <c r="CKP30" s="519"/>
      <c r="CKQ30" s="519"/>
      <c r="CKR30" s="519"/>
      <c r="CKS30" s="520"/>
      <c r="CLP30" s="521"/>
      <c r="CLR30" s="516"/>
      <c r="CLS30" s="517"/>
      <c r="CLT30" s="518"/>
      <c r="CLU30" s="519"/>
      <c r="CLV30" s="519"/>
      <c r="CLW30" s="519"/>
      <c r="CLX30" s="520"/>
      <c r="CMU30" s="521"/>
      <c r="CMW30" s="516"/>
      <c r="CMX30" s="517"/>
      <c r="CMY30" s="518"/>
      <c r="CMZ30" s="519"/>
      <c r="CNA30" s="519"/>
      <c r="CNB30" s="519"/>
      <c r="CNC30" s="520"/>
      <c r="CNZ30" s="521"/>
      <c r="COB30" s="516"/>
      <c r="COC30" s="517"/>
      <c r="COD30" s="518"/>
      <c r="COE30" s="519"/>
      <c r="COF30" s="519"/>
      <c r="COG30" s="519"/>
      <c r="COH30" s="520"/>
      <c r="CPE30" s="521"/>
      <c r="CPG30" s="516"/>
      <c r="CPH30" s="517"/>
      <c r="CPI30" s="518"/>
      <c r="CPJ30" s="519"/>
      <c r="CPK30" s="519"/>
      <c r="CPL30" s="519"/>
      <c r="CPM30" s="520"/>
      <c r="CQJ30" s="521"/>
      <c r="CQL30" s="516"/>
      <c r="CQM30" s="517"/>
      <c r="CQN30" s="518"/>
      <c r="CQO30" s="519"/>
      <c r="CQP30" s="519"/>
      <c r="CQQ30" s="519"/>
      <c r="CQR30" s="520"/>
      <c r="CRO30" s="521"/>
      <c r="CRQ30" s="516"/>
      <c r="CRR30" s="517"/>
      <c r="CRS30" s="518"/>
      <c r="CRT30" s="519"/>
      <c r="CRU30" s="519"/>
      <c r="CRV30" s="519"/>
      <c r="CRW30" s="520"/>
      <c r="CST30" s="521"/>
      <c r="CSV30" s="516"/>
      <c r="CSW30" s="517"/>
      <c r="CSX30" s="518"/>
      <c r="CSY30" s="519"/>
      <c r="CSZ30" s="519"/>
      <c r="CTA30" s="519"/>
      <c r="CTB30" s="520"/>
      <c r="CTY30" s="521"/>
      <c r="CUA30" s="516"/>
      <c r="CUB30" s="517"/>
      <c r="CUC30" s="518"/>
      <c r="CUD30" s="519"/>
      <c r="CUE30" s="519"/>
      <c r="CUF30" s="519"/>
      <c r="CUG30" s="520"/>
      <c r="CVD30" s="521"/>
      <c r="CVF30" s="516"/>
      <c r="CVG30" s="517"/>
      <c r="CVH30" s="518"/>
      <c r="CVI30" s="519"/>
      <c r="CVJ30" s="519"/>
      <c r="CVK30" s="519"/>
      <c r="CVL30" s="520"/>
      <c r="CWI30" s="521"/>
      <c r="CWK30" s="516"/>
      <c r="CWL30" s="517"/>
      <c r="CWM30" s="518"/>
      <c r="CWN30" s="519"/>
      <c r="CWO30" s="519"/>
      <c r="CWP30" s="519"/>
      <c r="CWQ30" s="520"/>
      <c r="CXN30" s="521"/>
      <c r="CXP30" s="516"/>
      <c r="CXQ30" s="517"/>
      <c r="CXR30" s="518"/>
      <c r="CXS30" s="519"/>
      <c r="CXT30" s="519"/>
      <c r="CXU30" s="519"/>
      <c r="CXV30" s="520"/>
      <c r="CYS30" s="521"/>
      <c r="CYU30" s="516"/>
      <c r="CYV30" s="517"/>
      <c r="CYW30" s="518"/>
      <c r="CYX30" s="519"/>
      <c r="CYY30" s="519"/>
      <c r="CYZ30" s="519"/>
      <c r="CZA30" s="520"/>
      <c r="CZX30" s="521"/>
      <c r="CZZ30" s="516"/>
      <c r="DAA30" s="517"/>
      <c r="DAB30" s="518"/>
      <c r="DAC30" s="519"/>
      <c r="DAD30" s="519"/>
      <c r="DAE30" s="519"/>
      <c r="DAF30" s="520"/>
      <c r="DBC30" s="521"/>
      <c r="DBE30" s="516"/>
      <c r="DBF30" s="517"/>
      <c r="DBG30" s="518"/>
      <c r="DBH30" s="519"/>
      <c r="DBI30" s="519"/>
      <c r="DBJ30" s="519"/>
      <c r="DBK30" s="520"/>
      <c r="DCH30" s="521"/>
      <c r="DCJ30" s="516"/>
      <c r="DCK30" s="517"/>
      <c r="DCL30" s="518"/>
      <c r="DCM30" s="519"/>
      <c r="DCN30" s="519"/>
      <c r="DCO30" s="519"/>
      <c r="DCP30" s="520"/>
      <c r="DDM30" s="521"/>
      <c r="DDO30" s="516"/>
      <c r="DDP30" s="517"/>
      <c r="DDQ30" s="518"/>
      <c r="DDR30" s="519"/>
      <c r="DDS30" s="519"/>
      <c r="DDT30" s="519"/>
      <c r="DDU30" s="520"/>
      <c r="DER30" s="521"/>
      <c r="DET30" s="516"/>
      <c r="DEU30" s="517"/>
      <c r="DEV30" s="518"/>
      <c r="DEW30" s="519"/>
      <c r="DEX30" s="519"/>
      <c r="DEY30" s="519"/>
      <c r="DEZ30" s="520"/>
      <c r="DFW30" s="521"/>
      <c r="DFY30" s="516"/>
      <c r="DFZ30" s="517"/>
      <c r="DGA30" s="518"/>
      <c r="DGB30" s="519"/>
      <c r="DGC30" s="519"/>
      <c r="DGD30" s="519"/>
      <c r="DGE30" s="520"/>
      <c r="DHB30" s="521"/>
      <c r="DHD30" s="516"/>
      <c r="DHE30" s="517"/>
      <c r="DHF30" s="518"/>
      <c r="DHG30" s="519"/>
      <c r="DHH30" s="519"/>
      <c r="DHI30" s="519"/>
      <c r="DHJ30" s="520"/>
      <c r="DIG30" s="521"/>
      <c r="DII30" s="516"/>
      <c r="DIJ30" s="517"/>
      <c r="DIK30" s="518"/>
      <c r="DIL30" s="519"/>
      <c r="DIM30" s="519"/>
      <c r="DIN30" s="519"/>
      <c r="DIO30" s="520"/>
      <c r="DJL30" s="521"/>
      <c r="DJN30" s="516"/>
      <c r="DJO30" s="517"/>
      <c r="DJP30" s="518"/>
      <c r="DJQ30" s="519"/>
      <c r="DJR30" s="519"/>
      <c r="DJS30" s="519"/>
      <c r="DJT30" s="520"/>
      <c r="DKQ30" s="521"/>
      <c r="DKS30" s="516"/>
      <c r="DKT30" s="517"/>
      <c r="DKU30" s="518"/>
      <c r="DKV30" s="519"/>
      <c r="DKW30" s="519"/>
      <c r="DKX30" s="519"/>
      <c r="DKY30" s="520"/>
      <c r="DLV30" s="521"/>
      <c r="DLX30" s="516"/>
      <c r="DLY30" s="517"/>
      <c r="DLZ30" s="518"/>
      <c r="DMA30" s="519"/>
      <c r="DMB30" s="519"/>
      <c r="DMC30" s="519"/>
      <c r="DMD30" s="520"/>
      <c r="DNA30" s="521"/>
      <c r="DNC30" s="516"/>
      <c r="DND30" s="517"/>
      <c r="DNE30" s="518"/>
      <c r="DNF30" s="519"/>
      <c r="DNG30" s="519"/>
      <c r="DNH30" s="519"/>
      <c r="DNI30" s="520"/>
      <c r="DOF30" s="521"/>
      <c r="DOH30" s="516"/>
      <c r="DOI30" s="517"/>
      <c r="DOJ30" s="518"/>
      <c r="DOK30" s="519"/>
      <c r="DOL30" s="519"/>
      <c r="DOM30" s="519"/>
      <c r="DON30" s="520"/>
      <c r="DPK30" s="521"/>
      <c r="DPM30" s="516"/>
      <c r="DPN30" s="517"/>
      <c r="DPO30" s="518"/>
      <c r="DPP30" s="519"/>
      <c r="DPQ30" s="519"/>
      <c r="DPR30" s="519"/>
      <c r="DPS30" s="520"/>
      <c r="DQP30" s="521"/>
      <c r="DQR30" s="516"/>
      <c r="DQS30" s="517"/>
      <c r="DQT30" s="518"/>
      <c r="DQU30" s="519"/>
      <c r="DQV30" s="519"/>
      <c r="DQW30" s="519"/>
      <c r="DQX30" s="520"/>
      <c r="DRU30" s="521"/>
      <c r="DRW30" s="516"/>
      <c r="DRX30" s="517"/>
      <c r="DRY30" s="518"/>
      <c r="DRZ30" s="519"/>
      <c r="DSA30" s="519"/>
      <c r="DSB30" s="519"/>
      <c r="DSC30" s="520"/>
      <c r="DSZ30" s="521"/>
      <c r="DTB30" s="516"/>
      <c r="DTC30" s="517"/>
      <c r="DTD30" s="518"/>
      <c r="DTE30" s="519"/>
      <c r="DTF30" s="519"/>
      <c r="DTG30" s="519"/>
      <c r="DTH30" s="520"/>
      <c r="DUE30" s="521"/>
      <c r="DUG30" s="516"/>
      <c r="DUH30" s="517"/>
      <c r="DUI30" s="518"/>
      <c r="DUJ30" s="519"/>
      <c r="DUK30" s="519"/>
      <c r="DUL30" s="519"/>
      <c r="DUM30" s="520"/>
      <c r="DVJ30" s="521"/>
      <c r="DVL30" s="516"/>
      <c r="DVM30" s="517"/>
      <c r="DVN30" s="518"/>
      <c r="DVO30" s="519"/>
      <c r="DVP30" s="519"/>
      <c r="DVQ30" s="519"/>
      <c r="DVR30" s="520"/>
      <c r="DWO30" s="521"/>
      <c r="DWQ30" s="516"/>
      <c r="DWR30" s="517"/>
      <c r="DWS30" s="518"/>
      <c r="DWT30" s="519"/>
      <c r="DWU30" s="519"/>
      <c r="DWV30" s="519"/>
      <c r="DWW30" s="520"/>
      <c r="DXT30" s="521"/>
      <c r="DXV30" s="516"/>
      <c r="DXW30" s="517"/>
      <c r="DXX30" s="518"/>
      <c r="DXY30" s="519"/>
      <c r="DXZ30" s="519"/>
      <c r="DYA30" s="519"/>
      <c r="DYB30" s="520"/>
      <c r="DYY30" s="521"/>
      <c r="DZA30" s="516"/>
      <c r="DZB30" s="517"/>
      <c r="DZC30" s="518"/>
      <c r="DZD30" s="519"/>
      <c r="DZE30" s="519"/>
      <c r="DZF30" s="519"/>
      <c r="DZG30" s="520"/>
      <c r="EAD30" s="521"/>
      <c r="EAF30" s="516"/>
      <c r="EAG30" s="517"/>
      <c r="EAH30" s="518"/>
      <c r="EAI30" s="519"/>
      <c r="EAJ30" s="519"/>
      <c r="EAK30" s="519"/>
      <c r="EAL30" s="520"/>
      <c r="EBI30" s="521"/>
      <c r="EBK30" s="516"/>
      <c r="EBL30" s="517"/>
      <c r="EBM30" s="518"/>
      <c r="EBN30" s="519"/>
      <c r="EBO30" s="519"/>
      <c r="EBP30" s="519"/>
      <c r="EBQ30" s="520"/>
      <c r="ECN30" s="521"/>
      <c r="ECP30" s="516"/>
      <c r="ECQ30" s="517"/>
      <c r="ECR30" s="518"/>
      <c r="ECS30" s="519"/>
      <c r="ECT30" s="519"/>
      <c r="ECU30" s="519"/>
      <c r="ECV30" s="520"/>
      <c r="EDS30" s="521"/>
      <c r="EDU30" s="516"/>
      <c r="EDV30" s="517"/>
      <c r="EDW30" s="518"/>
      <c r="EDX30" s="519"/>
      <c r="EDY30" s="519"/>
      <c r="EDZ30" s="519"/>
      <c r="EEA30" s="520"/>
      <c r="EEX30" s="521"/>
      <c r="EEZ30" s="516"/>
      <c r="EFA30" s="517"/>
      <c r="EFB30" s="518"/>
      <c r="EFC30" s="519"/>
      <c r="EFD30" s="519"/>
      <c r="EFE30" s="519"/>
      <c r="EFF30" s="520"/>
      <c r="EGC30" s="521"/>
      <c r="EGE30" s="516"/>
      <c r="EGF30" s="517"/>
      <c r="EGG30" s="518"/>
      <c r="EGH30" s="519"/>
      <c r="EGI30" s="519"/>
      <c r="EGJ30" s="519"/>
      <c r="EGK30" s="520"/>
      <c r="EHH30" s="521"/>
      <c r="EHJ30" s="516"/>
      <c r="EHK30" s="517"/>
      <c r="EHL30" s="518"/>
      <c r="EHM30" s="519"/>
      <c r="EHN30" s="519"/>
      <c r="EHO30" s="519"/>
      <c r="EHP30" s="520"/>
      <c r="EIM30" s="521"/>
      <c r="EIO30" s="516"/>
      <c r="EIP30" s="517"/>
      <c r="EIQ30" s="518"/>
      <c r="EIR30" s="519"/>
      <c r="EIS30" s="519"/>
      <c r="EIT30" s="519"/>
      <c r="EIU30" s="520"/>
      <c r="EJR30" s="521"/>
      <c r="EJT30" s="516"/>
      <c r="EJU30" s="517"/>
      <c r="EJV30" s="518"/>
      <c r="EJW30" s="519"/>
      <c r="EJX30" s="519"/>
      <c r="EJY30" s="519"/>
      <c r="EJZ30" s="520"/>
      <c r="EKW30" s="521"/>
      <c r="EKY30" s="516"/>
      <c r="EKZ30" s="517"/>
      <c r="ELA30" s="518"/>
      <c r="ELB30" s="519"/>
      <c r="ELC30" s="519"/>
      <c r="ELD30" s="519"/>
      <c r="ELE30" s="520"/>
      <c r="EMB30" s="521"/>
      <c r="EMD30" s="516"/>
      <c r="EME30" s="517"/>
      <c r="EMF30" s="518"/>
      <c r="EMG30" s="519"/>
      <c r="EMH30" s="519"/>
      <c r="EMI30" s="519"/>
      <c r="EMJ30" s="520"/>
      <c r="ENG30" s="521"/>
      <c r="ENI30" s="516"/>
      <c r="ENJ30" s="517"/>
      <c r="ENK30" s="518"/>
      <c r="ENL30" s="519"/>
      <c r="ENM30" s="519"/>
      <c r="ENN30" s="519"/>
      <c r="ENO30" s="520"/>
      <c r="EOL30" s="521"/>
      <c r="EON30" s="516"/>
      <c r="EOO30" s="517"/>
      <c r="EOP30" s="518"/>
      <c r="EOQ30" s="519"/>
      <c r="EOR30" s="519"/>
      <c r="EOS30" s="519"/>
      <c r="EOT30" s="520"/>
      <c r="EPQ30" s="521"/>
      <c r="EPS30" s="516"/>
      <c r="EPT30" s="517"/>
      <c r="EPU30" s="518"/>
      <c r="EPV30" s="519"/>
      <c r="EPW30" s="519"/>
      <c r="EPX30" s="519"/>
      <c r="EPY30" s="520"/>
      <c r="EQV30" s="521"/>
      <c r="EQX30" s="516"/>
      <c r="EQY30" s="517"/>
      <c r="EQZ30" s="518"/>
      <c r="ERA30" s="519"/>
      <c r="ERB30" s="519"/>
      <c r="ERC30" s="519"/>
      <c r="ERD30" s="520"/>
      <c r="ESA30" s="521"/>
      <c r="ESC30" s="516"/>
      <c r="ESD30" s="517"/>
      <c r="ESE30" s="518"/>
      <c r="ESF30" s="519"/>
      <c r="ESG30" s="519"/>
      <c r="ESH30" s="519"/>
      <c r="ESI30" s="520"/>
      <c r="ETF30" s="521"/>
      <c r="ETH30" s="516"/>
      <c r="ETI30" s="517"/>
      <c r="ETJ30" s="518"/>
      <c r="ETK30" s="519"/>
      <c r="ETL30" s="519"/>
      <c r="ETM30" s="519"/>
      <c r="ETN30" s="520"/>
      <c r="EUK30" s="521"/>
      <c r="EUM30" s="516"/>
      <c r="EUN30" s="517"/>
      <c r="EUO30" s="518"/>
      <c r="EUP30" s="519"/>
      <c r="EUQ30" s="519"/>
      <c r="EUR30" s="519"/>
      <c r="EUS30" s="520"/>
      <c r="EVP30" s="521"/>
      <c r="EVR30" s="516"/>
      <c r="EVS30" s="517"/>
      <c r="EVT30" s="518"/>
      <c r="EVU30" s="519"/>
      <c r="EVV30" s="519"/>
      <c r="EVW30" s="519"/>
      <c r="EVX30" s="520"/>
      <c r="EWU30" s="521"/>
      <c r="EWW30" s="516"/>
      <c r="EWX30" s="517"/>
      <c r="EWY30" s="518"/>
      <c r="EWZ30" s="519"/>
      <c r="EXA30" s="519"/>
      <c r="EXB30" s="519"/>
      <c r="EXC30" s="520"/>
      <c r="EXZ30" s="521"/>
      <c r="EYB30" s="516"/>
      <c r="EYC30" s="517"/>
      <c r="EYD30" s="518"/>
      <c r="EYE30" s="519"/>
      <c r="EYF30" s="519"/>
      <c r="EYG30" s="519"/>
      <c r="EYH30" s="520"/>
      <c r="EZE30" s="521"/>
      <c r="EZG30" s="516"/>
      <c r="EZH30" s="517"/>
      <c r="EZI30" s="518"/>
      <c r="EZJ30" s="519"/>
      <c r="EZK30" s="519"/>
      <c r="EZL30" s="519"/>
      <c r="EZM30" s="520"/>
      <c r="FAJ30" s="521"/>
      <c r="FAL30" s="516"/>
      <c r="FAM30" s="517"/>
      <c r="FAN30" s="518"/>
      <c r="FAO30" s="519"/>
      <c r="FAP30" s="519"/>
      <c r="FAQ30" s="519"/>
      <c r="FAR30" s="520"/>
      <c r="FBO30" s="521"/>
      <c r="FBQ30" s="516"/>
      <c r="FBR30" s="517"/>
      <c r="FBS30" s="518"/>
      <c r="FBT30" s="519"/>
      <c r="FBU30" s="519"/>
      <c r="FBV30" s="519"/>
      <c r="FBW30" s="520"/>
      <c r="FCT30" s="521"/>
      <c r="FCV30" s="516"/>
      <c r="FCW30" s="517"/>
      <c r="FCX30" s="518"/>
      <c r="FCY30" s="519"/>
      <c r="FCZ30" s="519"/>
      <c r="FDA30" s="519"/>
      <c r="FDB30" s="520"/>
      <c r="FDY30" s="521"/>
      <c r="FEA30" s="516"/>
      <c r="FEB30" s="517"/>
      <c r="FEC30" s="518"/>
      <c r="FED30" s="519"/>
      <c r="FEE30" s="519"/>
      <c r="FEF30" s="519"/>
      <c r="FEG30" s="520"/>
      <c r="FFD30" s="521"/>
      <c r="FFF30" s="516"/>
      <c r="FFG30" s="517"/>
      <c r="FFH30" s="518"/>
      <c r="FFI30" s="519"/>
      <c r="FFJ30" s="519"/>
      <c r="FFK30" s="519"/>
      <c r="FFL30" s="520"/>
      <c r="FGI30" s="521"/>
      <c r="FGK30" s="516"/>
      <c r="FGL30" s="517"/>
      <c r="FGM30" s="518"/>
      <c r="FGN30" s="519"/>
      <c r="FGO30" s="519"/>
      <c r="FGP30" s="519"/>
      <c r="FGQ30" s="520"/>
      <c r="FHN30" s="521"/>
      <c r="FHP30" s="516"/>
      <c r="FHQ30" s="517"/>
      <c r="FHR30" s="518"/>
      <c r="FHS30" s="519"/>
      <c r="FHT30" s="519"/>
      <c r="FHU30" s="519"/>
      <c r="FHV30" s="520"/>
      <c r="FIS30" s="521"/>
      <c r="FIU30" s="516"/>
      <c r="FIV30" s="517"/>
      <c r="FIW30" s="518"/>
      <c r="FIX30" s="519"/>
      <c r="FIY30" s="519"/>
      <c r="FIZ30" s="519"/>
      <c r="FJA30" s="520"/>
      <c r="FJX30" s="521"/>
      <c r="FJZ30" s="516"/>
      <c r="FKA30" s="517"/>
      <c r="FKB30" s="518"/>
      <c r="FKC30" s="519"/>
      <c r="FKD30" s="519"/>
      <c r="FKE30" s="519"/>
      <c r="FKF30" s="520"/>
      <c r="FLC30" s="521"/>
      <c r="FLE30" s="516"/>
      <c r="FLF30" s="517"/>
      <c r="FLG30" s="518"/>
      <c r="FLH30" s="519"/>
      <c r="FLI30" s="519"/>
      <c r="FLJ30" s="519"/>
      <c r="FLK30" s="520"/>
      <c r="FMH30" s="521"/>
      <c r="FMJ30" s="516"/>
      <c r="FMK30" s="517"/>
      <c r="FML30" s="518"/>
      <c r="FMM30" s="519"/>
      <c r="FMN30" s="519"/>
      <c r="FMO30" s="519"/>
      <c r="FMP30" s="520"/>
      <c r="FNM30" s="521"/>
      <c r="FNO30" s="516"/>
      <c r="FNP30" s="517"/>
      <c r="FNQ30" s="518"/>
      <c r="FNR30" s="519"/>
      <c r="FNS30" s="519"/>
      <c r="FNT30" s="519"/>
      <c r="FNU30" s="520"/>
      <c r="FOR30" s="521"/>
      <c r="FOT30" s="516"/>
      <c r="FOU30" s="517"/>
      <c r="FOV30" s="518"/>
      <c r="FOW30" s="519"/>
      <c r="FOX30" s="519"/>
      <c r="FOY30" s="519"/>
      <c r="FOZ30" s="520"/>
      <c r="FPW30" s="521"/>
      <c r="FPY30" s="516"/>
      <c r="FPZ30" s="517"/>
      <c r="FQA30" s="518"/>
      <c r="FQB30" s="519"/>
      <c r="FQC30" s="519"/>
      <c r="FQD30" s="519"/>
      <c r="FQE30" s="520"/>
      <c r="FRB30" s="521"/>
      <c r="FRD30" s="516"/>
      <c r="FRE30" s="517"/>
      <c r="FRF30" s="518"/>
      <c r="FRG30" s="519"/>
      <c r="FRH30" s="519"/>
      <c r="FRI30" s="519"/>
      <c r="FRJ30" s="520"/>
      <c r="FSG30" s="521"/>
      <c r="FSI30" s="516"/>
      <c r="FSJ30" s="517"/>
      <c r="FSK30" s="518"/>
      <c r="FSL30" s="519"/>
      <c r="FSM30" s="519"/>
      <c r="FSN30" s="519"/>
      <c r="FSO30" s="520"/>
      <c r="FTL30" s="521"/>
      <c r="FTN30" s="516"/>
      <c r="FTO30" s="517"/>
      <c r="FTP30" s="518"/>
      <c r="FTQ30" s="519"/>
      <c r="FTR30" s="519"/>
      <c r="FTS30" s="519"/>
      <c r="FTT30" s="520"/>
      <c r="FUQ30" s="521"/>
      <c r="FUS30" s="516"/>
      <c r="FUT30" s="517"/>
      <c r="FUU30" s="518"/>
      <c r="FUV30" s="519"/>
      <c r="FUW30" s="519"/>
      <c r="FUX30" s="519"/>
      <c r="FUY30" s="520"/>
      <c r="FVV30" s="521"/>
      <c r="FVX30" s="516"/>
      <c r="FVY30" s="517"/>
      <c r="FVZ30" s="518"/>
      <c r="FWA30" s="519"/>
      <c r="FWB30" s="519"/>
      <c r="FWC30" s="519"/>
      <c r="FWD30" s="520"/>
      <c r="FXA30" s="521"/>
      <c r="FXC30" s="516"/>
      <c r="FXD30" s="517"/>
      <c r="FXE30" s="518"/>
      <c r="FXF30" s="519"/>
      <c r="FXG30" s="519"/>
      <c r="FXH30" s="519"/>
      <c r="FXI30" s="520"/>
      <c r="FYF30" s="521"/>
      <c r="FYH30" s="516"/>
      <c r="FYI30" s="517"/>
      <c r="FYJ30" s="518"/>
      <c r="FYK30" s="519"/>
      <c r="FYL30" s="519"/>
      <c r="FYM30" s="519"/>
      <c r="FYN30" s="520"/>
      <c r="FZK30" s="521"/>
      <c r="FZM30" s="516"/>
      <c r="FZN30" s="517"/>
      <c r="FZO30" s="518"/>
      <c r="FZP30" s="519"/>
      <c r="FZQ30" s="519"/>
      <c r="FZR30" s="519"/>
      <c r="FZS30" s="520"/>
      <c r="GAP30" s="521"/>
      <c r="GAR30" s="516"/>
      <c r="GAS30" s="517"/>
      <c r="GAT30" s="518"/>
      <c r="GAU30" s="519"/>
      <c r="GAV30" s="519"/>
      <c r="GAW30" s="519"/>
      <c r="GAX30" s="520"/>
      <c r="GBU30" s="521"/>
      <c r="GBW30" s="516"/>
      <c r="GBX30" s="517"/>
      <c r="GBY30" s="518"/>
      <c r="GBZ30" s="519"/>
      <c r="GCA30" s="519"/>
      <c r="GCB30" s="519"/>
      <c r="GCC30" s="520"/>
      <c r="GCZ30" s="521"/>
      <c r="GDB30" s="516"/>
      <c r="GDC30" s="517"/>
      <c r="GDD30" s="518"/>
      <c r="GDE30" s="519"/>
      <c r="GDF30" s="519"/>
      <c r="GDG30" s="519"/>
      <c r="GDH30" s="520"/>
      <c r="GEE30" s="521"/>
      <c r="GEG30" s="516"/>
      <c r="GEH30" s="517"/>
      <c r="GEI30" s="518"/>
      <c r="GEJ30" s="519"/>
      <c r="GEK30" s="519"/>
      <c r="GEL30" s="519"/>
      <c r="GEM30" s="520"/>
      <c r="GFJ30" s="521"/>
      <c r="GFL30" s="516"/>
      <c r="GFM30" s="517"/>
      <c r="GFN30" s="518"/>
      <c r="GFO30" s="519"/>
      <c r="GFP30" s="519"/>
      <c r="GFQ30" s="519"/>
      <c r="GFR30" s="520"/>
      <c r="GGO30" s="521"/>
      <c r="GGQ30" s="516"/>
      <c r="GGR30" s="517"/>
      <c r="GGS30" s="518"/>
      <c r="GGT30" s="519"/>
      <c r="GGU30" s="519"/>
      <c r="GGV30" s="519"/>
      <c r="GGW30" s="520"/>
      <c r="GHT30" s="521"/>
      <c r="GHV30" s="516"/>
      <c r="GHW30" s="517"/>
      <c r="GHX30" s="518"/>
      <c r="GHY30" s="519"/>
      <c r="GHZ30" s="519"/>
      <c r="GIA30" s="519"/>
      <c r="GIB30" s="520"/>
      <c r="GIY30" s="521"/>
      <c r="GJA30" s="516"/>
      <c r="GJB30" s="517"/>
      <c r="GJC30" s="518"/>
      <c r="GJD30" s="519"/>
      <c r="GJE30" s="519"/>
      <c r="GJF30" s="519"/>
      <c r="GJG30" s="520"/>
      <c r="GKD30" s="521"/>
      <c r="GKF30" s="516"/>
      <c r="GKG30" s="517"/>
      <c r="GKH30" s="518"/>
      <c r="GKI30" s="519"/>
      <c r="GKJ30" s="519"/>
      <c r="GKK30" s="519"/>
      <c r="GKL30" s="520"/>
      <c r="GLI30" s="521"/>
      <c r="GLK30" s="516"/>
      <c r="GLL30" s="517"/>
      <c r="GLM30" s="518"/>
      <c r="GLN30" s="519"/>
      <c r="GLO30" s="519"/>
      <c r="GLP30" s="519"/>
      <c r="GLQ30" s="520"/>
      <c r="GMN30" s="521"/>
      <c r="GMP30" s="516"/>
      <c r="GMQ30" s="517"/>
      <c r="GMR30" s="518"/>
      <c r="GMS30" s="519"/>
      <c r="GMT30" s="519"/>
      <c r="GMU30" s="519"/>
      <c r="GMV30" s="520"/>
      <c r="GNS30" s="521"/>
      <c r="GNU30" s="516"/>
      <c r="GNV30" s="517"/>
      <c r="GNW30" s="518"/>
      <c r="GNX30" s="519"/>
      <c r="GNY30" s="519"/>
      <c r="GNZ30" s="519"/>
      <c r="GOA30" s="520"/>
      <c r="GOX30" s="521"/>
      <c r="GOZ30" s="516"/>
      <c r="GPA30" s="517"/>
      <c r="GPB30" s="518"/>
      <c r="GPC30" s="519"/>
      <c r="GPD30" s="519"/>
      <c r="GPE30" s="519"/>
      <c r="GPF30" s="520"/>
      <c r="GQC30" s="521"/>
      <c r="GQE30" s="516"/>
      <c r="GQF30" s="517"/>
      <c r="GQG30" s="518"/>
      <c r="GQH30" s="519"/>
      <c r="GQI30" s="519"/>
      <c r="GQJ30" s="519"/>
      <c r="GQK30" s="520"/>
      <c r="GRH30" s="521"/>
      <c r="GRJ30" s="516"/>
      <c r="GRK30" s="517"/>
      <c r="GRL30" s="518"/>
      <c r="GRM30" s="519"/>
      <c r="GRN30" s="519"/>
      <c r="GRO30" s="519"/>
      <c r="GRP30" s="520"/>
      <c r="GSM30" s="521"/>
      <c r="GSO30" s="516"/>
      <c r="GSP30" s="517"/>
      <c r="GSQ30" s="518"/>
      <c r="GSR30" s="519"/>
      <c r="GSS30" s="519"/>
      <c r="GST30" s="519"/>
      <c r="GSU30" s="520"/>
      <c r="GTR30" s="521"/>
      <c r="GTT30" s="516"/>
      <c r="GTU30" s="517"/>
      <c r="GTV30" s="518"/>
      <c r="GTW30" s="519"/>
      <c r="GTX30" s="519"/>
      <c r="GTY30" s="519"/>
      <c r="GTZ30" s="520"/>
      <c r="GUW30" s="521"/>
      <c r="GUY30" s="516"/>
      <c r="GUZ30" s="517"/>
      <c r="GVA30" s="518"/>
      <c r="GVB30" s="519"/>
      <c r="GVC30" s="519"/>
      <c r="GVD30" s="519"/>
      <c r="GVE30" s="520"/>
      <c r="GWB30" s="521"/>
      <c r="GWD30" s="516"/>
      <c r="GWE30" s="517"/>
      <c r="GWF30" s="518"/>
      <c r="GWG30" s="519"/>
      <c r="GWH30" s="519"/>
      <c r="GWI30" s="519"/>
      <c r="GWJ30" s="520"/>
      <c r="GXG30" s="521"/>
      <c r="GXI30" s="516"/>
      <c r="GXJ30" s="517"/>
      <c r="GXK30" s="518"/>
      <c r="GXL30" s="519"/>
      <c r="GXM30" s="519"/>
      <c r="GXN30" s="519"/>
      <c r="GXO30" s="520"/>
      <c r="GYL30" s="521"/>
      <c r="GYN30" s="516"/>
      <c r="GYO30" s="517"/>
      <c r="GYP30" s="518"/>
      <c r="GYQ30" s="519"/>
      <c r="GYR30" s="519"/>
      <c r="GYS30" s="519"/>
      <c r="GYT30" s="520"/>
      <c r="GZQ30" s="521"/>
      <c r="GZS30" s="516"/>
      <c r="GZT30" s="517"/>
      <c r="GZU30" s="518"/>
      <c r="GZV30" s="519"/>
      <c r="GZW30" s="519"/>
      <c r="GZX30" s="519"/>
      <c r="GZY30" s="520"/>
      <c r="HAV30" s="521"/>
      <c r="HAX30" s="516"/>
      <c r="HAY30" s="517"/>
      <c r="HAZ30" s="518"/>
      <c r="HBA30" s="519"/>
      <c r="HBB30" s="519"/>
      <c r="HBC30" s="519"/>
      <c r="HBD30" s="520"/>
      <c r="HCA30" s="521"/>
      <c r="HCC30" s="516"/>
      <c r="HCD30" s="517"/>
      <c r="HCE30" s="518"/>
      <c r="HCF30" s="519"/>
      <c r="HCG30" s="519"/>
      <c r="HCH30" s="519"/>
      <c r="HCI30" s="520"/>
      <c r="HDF30" s="521"/>
      <c r="HDH30" s="516"/>
      <c r="HDI30" s="517"/>
      <c r="HDJ30" s="518"/>
      <c r="HDK30" s="519"/>
      <c r="HDL30" s="519"/>
      <c r="HDM30" s="519"/>
      <c r="HDN30" s="520"/>
      <c r="HEK30" s="521"/>
      <c r="HEM30" s="516"/>
      <c r="HEN30" s="517"/>
      <c r="HEO30" s="518"/>
      <c r="HEP30" s="519"/>
      <c r="HEQ30" s="519"/>
      <c r="HER30" s="519"/>
      <c r="HES30" s="520"/>
      <c r="HFP30" s="521"/>
      <c r="HFR30" s="516"/>
      <c r="HFS30" s="517"/>
      <c r="HFT30" s="518"/>
      <c r="HFU30" s="519"/>
      <c r="HFV30" s="519"/>
      <c r="HFW30" s="519"/>
      <c r="HFX30" s="520"/>
      <c r="HGU30" s="521"/>
      <c r="HGW30" s="516"/>
      <c r="HGX30" s="517"/>
      <c r="HGY30" s="518"/>
      <c r="HGZ30" s="519"/>
      <c r="HHA30" s="519"/>
      <c r="HHB30" s="519"/>
      <c r="HHC30" s="520"/>
      <c r="HHZ30" s="521"/>
      <c r="HIB30" s="516"/>
      <c r="HIC30" s="517"/>
      <c r="HID30" s="518"/>
      <c r="HIE30" s="519"/>
      <c r="HIF30" s="519"/>
      <c r="HIG30" s="519"/>
      <c r="HIH30" s="520"/>
      <c r="HJE30" s="521"/>
      <c r="HJG30" s="516"/>
      <c r="HJH30" s="517"/>
      <c r="HJI30" s="518"/>
      <c r="HJJ30" s="519"/>
      <c r="HJK30" s="519"/>
      <c r="HJL30" s="519"/>
      <c r="HJM30" s="520"/>
      <c r="HKJ30" s="521"/>
      <c r="HKL30" s="516"/>
      <c r="HKM30" s="517"/>
      <c r="HKN30" s="518"/>
      <c r="HKO30" s="519"/>
      <c r="HKP30" s="519"/>
      <c r="HKQ30" s="519"/>
      <c r="HKR30" s="520"/>
      <c r="HLO30" s="521"/>
      <c r="HLQ30" s="516"/>
      <c r="HLR30" s="517"/>
      <c r="HLS30" s="518"/>
      <c r="HLT30" s="519"/>
      <c r="HLU30" s="519"/>
      <c r="HLV30" s="519"/>
      <c r="HLW30" s="520"/>
      <c r="HMT30" s="521"/>
      <c r="HMV30" s="516"/>
      <c r="HMW30" s="517"/>
      <c r="HMX30" s="518"/>
      <c r="HMY30" s="519"/>
      <c r="HMZ30" s="519"/>
      <c r="HNA30" s="519"/>
      <c r="HNB30" s="520"/>
      <c r="HNY30" s="521"/>
      <c r="HOA30" s="516"/>
      <c r="HOB30" s="517"/>
      <c r="HOC30" s="518"/>
      <c r="HOD30" s="519"/>
      <c r="HOE30" s="519"/>
      <c r="HOF30" s="519"/>
      <c r="HOG30" s="520"/>
      <c r="HPD30" s="521"/>
      <c r="HPF30" s="516"/>
      <c r="HPG30" s="517"/>
      <c r="HPH30" s="518"/>
      <c r="HPI30" s="519"/>
      <c r="HPJ30" s="519"/>
      <c r="HPK30" s="519"/>
      <c r="HPL30" s="520"/>
      <c r="HQI30" s="521"/>
      <c r="HQK30" s="516"/>
      <c r="HQL30" s="517"/>
      <c r="HQM30" s="518"/>
      <c r="HQN30" s="519"/>
      <c r="HQO30" s="519"/>
      <c r="HQP30" s="519"/>
      <c r="HQQ30" s="520"/>
      <c r="HRN30" s="521"/>
      <c r="HRP30" s="516"/>
      <c r="HRQ30" s="517"/>
      <c r="HRR30" s="518"/>
      <c r="HRS30" s="519"/>
      <c r="HRT30" s="519"/>
      <c r="HRU30" s="519"/>
      <c r="HRV30" s="520"/>
      <c r="HSS30" s="521"/>
      <c r="HSU30" s="516"/>
      <c r="HSV30" s="517"/>
      <c r="HSW30" s="518"/>
      <c r="HSX30" s="519"/>
      <c r="HSY30" s="519"/>
      <c r="HSZ30" s="519"/>
      <c r="HTA30" s="520"/>
      <c r="HTX30" s="521"/>
      <c r="HTZ30" s="516"/>
      <c r="HUA30" s="517"/>
      <c r="HUB30" s="518"/>
      <c r="HUC30" s="519"/>
      <c r="HUD30" s="519"/>
      <c r="HUE30" s="519"/>
      <c r="HUF30" s="520"/>
      <c r="HVC30" s="521"/>
      <c r="HVE30" s="516"/>
      <c r="HVF30" s="517"/>
      <c r="HVG30" s="518"/>
      <c r="HVH30" s="519"/>
      <c r="HVI30" s="519"/>
      <c r="HVJ30" s="519"/>
      <c r="HVK30" s="520"/>
      <c r="HWH30" s="521"/>
      <c r="HWJ30" s="516"/>
      <c r="HWK30" s="517"/>
      <c r="HWL30" s="518"/>
      <c r="HWM30" s="519"/>
      <c r="HWN30" s="519"/>
      <c r="HWO30" s="519"/>
      <c r="HWP30" s="520"/>
      <c r="HXM30" s="521"/>
      <c r="HXO30" s="516"/>
      <c r="HXP30" s="517"/>
      <c r="HXQ30" s="518"/>
      <c r="HXR30" s="519"/>
      <c r="HXS30" s="519"/>
      <c r="HXT30" s="519"/>
      <c r="HXU30" s="520"/>
      <c r="HYR30" s="521"/>
      <c r="HYT30" s="516"/>
      <c r="HYU30" s="517"/>
      <c r="HYV30" s="518"/>
      <c r="HYW30" s="519"/>
      <c r="HYX30" s="519"/>
      <c r="HYY30" s="519"/>
      <c r="HYZ30" s="520"/>
      <c r="HZW30" s="521"/>
      <c r="HZY30" s="516"/>
      <c r="HZZ30" s="517"/>
      <c r="IAA30" s="518"/>
      <c r="IAB30" s="519"/>
      <c r="IAC30" s="519"/>
      <c r="IAD30" s="519"/>
      <c r="IAE30" s="520"/>
      <c r="IBB30" s="521"/>
      <c r="IBD30" s="516"/>
      <c r="IBE30" s="517"/>
      <c r="IBF30" s="518"/>
      <c r="IBG30" s="519"/>
      <c r="IBH30" s="519"/>
      <c r="IBI30" s="519"/>
      <c r="IBJ30" s="520"/>
      <c r="ICG30" s="521"/>
      <c r="ICI30" s="516"/>
      <c r="ICJ30" s="517"/>
      <c r="ICK30" s="518"/>
      <c r="ICL30" s="519"/>
      <c r="ICM30" s="519"/>
      <c r="ICN30" s="519"/>
      <c r="ICO30" s="520"/>
      <c r="IDL30" s="521"/>
      <c r="IDN30" s="516"/>
      <c r="IDO30" s="517"/>
      <c r="IDP30" s="518"/>
      <c r="IDQ30" s="519"/>
      <c r="IDR30" s="519"/>
      <c r="IDS30" s="519"/>
      <c r="IDT30" s="520"/>
      <c r="IEQ30" s="521"/>
      <c r="IES30" s="516"/>
      <c r="IET30" s="517"/>
      <c r="IEU30" s="518"/>
      <c r="IEV30" s="519"/>
      <c r="IEW30" s="519"/>
      <c r="IEX30" s="519"/>
      <c r="IEY30" s="520"/>
      <c r="IFV30" s="521"/>
      <c r="IFX30" s="516"/>
      <c r="IFY30" s="517"/>
      <c r="IFZ30" s="518"/>
      <c r="IGA30" s="519"/>
      <c r="IGB30" s="519"/>
      <c r="IGC30" s="519"/>
      <c r="IGD30" s="520"/>
      <c r="IHA30" s="521"/>
      <c r="IHC30" s="516"/>
      <c r="IHD30" s="517"/>
      <c r="IHE30" s="518"/>
      <c r="IHF30" s="519"/>
      <c r="IHG30" s="519"/>
      <c r="IHH30" s="519"/>
      <c r="IHI30" s="520"/>
      <c r="IIF30" s="521"/>
      <c r="IIH30" s="516"/>
      <c r="III30" s="517"/>
      <c r="IIJ30" s="518"/>
      <c r="IIK30" s="519"/>
      <c r="IIL30" s="519"/>
      <c r="IIM30" s="519"/>
      <c r="IIN30" s="520"/>
      <c r="IJK30" s="521"/>
      <c r="IJM30" s="516"/>
      <c r="IJN30" s="517"/>
      <c r="IJO30" s="518"/>
      <c r="IJP30" s="519"/>
      <c r="IJQ30" s="519"/>
      <c r="IJR30" s="519"/>
      <c r="IJS30" s="520"/>
      <c r="IKP30" s="521"/>
      <c r="IKR30" s="516"/>
      <c r="IKS30" s="517"/>
      <c r="IKT30" s="518"/>
      <c r="IKU30" s="519"/>
      <c r="IKV30" s="519"/>
      <c r="IKW30" s="519"/>
      <c r="IKX30" s="520"/>
      <c r="ILU30" s="521"/>
      <c r="ILW30" s="516"/>
      <c r="ILX30" s="517"/>
      <c r="ILY30" s="518"/>
      <c r="ILZ30" s="519"/>
      <c r="IMA30" s="519"/>
      <c r="IMB30" s="519"/>
      <c r="IMC30" s="520"/>
      <c r="IMZ30" s="521"/>
      <c r="INB30" s="516"/>
      <c r="INC30" s="517"/>
      <c r="IND30" s="518"/>
      <c r="INE30" s="519"/>
      <c r="INF30" s="519"/>
      <c r="ING30" s="519"/>
      <c r="INH30" s="520"/>
      <c r="IOE30" s="521"/>
      <c r="IOG30" s="516"/>
      <c r="IOH30" s="517"/>
      <c r="IOI30" s="518"/>
      <c r="IOJ30" s="519"/>
      <c r="IOK30" s="519"/>
      <c r="IOL30" s="519"/>
      <c r="IOM30" s="520"/>
      <c r="IPJ30" s="521"/>
      <c r="IPL30" s="516"/>
      <c r="IPM30" s="517"/>
      <c r="IPN30" s="518"/>
      <c r="IPO30" s="519"/>
      <c r="IPP30" s="519"/>
      <c r="IPQ30" s="519"/>
      <c r="IPR30" s="520"/>
      <c r="IQO30" s="521"/>
      <c r="IQQ30" s="516"/>
      <c r="IQR30" s="517"/>
      <c r="IQS30" s="518"/>
      <c r="IQT30" s="519"/>
      <c r="IQU30" s="519"/>
      <c r="IQV30" s="519"/>
      <c r="IQW30" s="520"/>
      <c r="IRT30" s="521"/>
      <c r="IRV30" s="516"/>
      <c r="IRW30" s="517"/>
      <c r="IRX30" s="518"/>
      <c r="IRY30" s="519"/>
      <c r="IRZ30" s="519"/>
      <c r="ISA30" s="519"/>
      <c r="ISB30" s="520"/>
      <c r="ISY30" s="521"/>
      <c r="ITA30" s="516"/>
      <c r="ITB30" s="517"/>
      <c r="ITC30" s="518"/>
      <c r="ITD30" s="519"/>
      <c r="ITE30" s="519"/>
      <c r="ITF30" s="519"/>
      <c r="ITG30" s="520"/>
      <c r="IUD30" s="521"/>
      <c r="IUF30" s="516"/>
      <c r="IUG30" s="517"/>
      <c r="IUH30" s="518"/>
      <c r="IUI30" s="519"/>
      <c r="IUJ30" s="519"/>
      <c r="IUK30" s="519"/>
      <c r="IUL30" s="520"/>
      <c r="IVI30" s="521"/>
      <c r="IVK30" s="516"/>
      <c r="IVL30" s="517"/>
      <c r="IVM30" s="518"/>
      <c r="IVN30" s="519"/>
      <c r="IVO30" s="519"/>
      <c r="IVP30" s="519"/>
      <c r="IVQ30" s="520"/>
      <c r="IWN30" s="521"/>
      <c r="IWP30" s="516"/>
      <c r="IWQ30" s="517"/>
      <c r="IWR30" s="518"/>
      <c r="IWS30" s="519"/>
      <c r="IWT30" s="519"/>
      <c r="IWU30" s="519"/>
      <c r="IWV30" s="520"/>
      <c r="IXS30" s="521"/>
      <c r="IXU30" s="516"/>
      <c r="IXV30" s="517"/>
      <c r="IXW30" s="518"/>
      <c r="IXX30" s="519"/>
      <c r="IXY30" s="519"/>
      <c r="IXZ30" s="519"/>
      <c r="IYA30" s="520"/>
      <c r="IYX30" s="521"/>
      <c r="IYZ30" s="516"/>
      <c r="IZA30" s="517"/>
      <c r="IZB30" s="518"/>
      <c r="IZC30" s="519"/>
      <c r="IZD30" s="519"/>
      <c r="IZE30" s="519"/>
      <c r="IZF30" s="520"/>
      <c r="JAC30" s="521"/>
      <c r="JAE30" s="516"/>
      <c r="JAF30" s="517"/>
      <c r="JAG30" s="518"/>
      <c r="JAH30" s="519"/>
      <c r="JAI30" s="519"/>
      <c r="JAJ30" s="519"/>
      <c r="JAK30" s="520"/>
      <c r="JBH30" s="521"/>
      <c r="JBJ30" s="516"/>
      <c r="JBK30" s="517"/>
      <c r="JBL30" s="518"/>
      <c r="JBM30" s="519"/>
      <c r="JBN30" s="519"/>
      <c r="JBO30" s="519"/>
      <c r="JBP30" s="520"/>
      <c r="JCM30" s="521"/>
      <c r="JCO30" s="516"/>
      <c r="JCP30" s="517"/>
      <c r="JCQ30" s="518"/>
      <c r="JCR30" s="519"/>
      <c r="JCS30" s="519"/>
      <c r="JCT30" s="519"/>
      <c r="JCU30" s="520"/>
      <c r="JDR30" s="521"/>
      <c r="JDT30" s="516"/>
      <c r="JDU30" s="517"/>
      <c r="JDV30" s="518"/>
      <c r="JDW30" s="519"/>
      <c r="JDX30" s="519"/>
      <c r="JDY30" s="519"/>
      <c r="JDZ30" s="520"/>
      <c r="JEW30" s="521"/>
      <c r="JEY30" s="516"/>
      <c r="JEZ30" s="517"/>
      <c r="JFA30" s="518"/>
      <c r="JFB30" s="519"/>
      <c r="JFC30" s="519"/>
      <c r="JFD30" s="519"/>
      <c r="JFE30" s="520"/>
      <c r="JGB30" s="521"/>
      <c r="JGD30" s="516"/>
      <c r="JGE30" s="517"/>
      <c r="JGF30" s="518"/>
      <c r="JGG30" s="519"/>
      <c r="JGH30" s="519"/>
      <c r="JGI30" s="519"/>
      <c r="JGJ30" s="520"/>
      <c r="JHG30" s="521"/>
      <c r="JHI30" s="516"/>
      <c r="JHJ30" s="517"/>
      <c r="JHK30" s="518"/>
      <c r="JHL30" s="519"/>
      <c r="JHM30" s="519"/>
      <c r="JHN30" s="519"/>
      <c r="JHO30" s="520"/>
      <c r="JIL30" s="521"/>
      <c r="JIN30" s="516"/>
      <c r="JIO30" s="517"/>
      <c r="JIP30" s="518"/>
      <c r="JIQ30" s="519"/>
      <c r="JIR30" s="519"/>
      <c r="JIS30" s="519"/>
      <c r="JIT30" s="520"/>
      <c r="JJQ30" s="521"/>
      <c r="JJS30" s="516"/>
      <c r="JJT30" s="517"/>
      <c r="JJU30" s="518"/>
      <c r="JJV30" s="519"/>
      <c r="JJW30" s="519"/>
      <c r="JJX30" s="519"/>
      <c r="JJY30" s="520"/>
      <c r="JKV30" s="521"/>
      <c r="JKX30" s="516"/>
      <c r="JKY30" s="517"/>
      <c r="JKZ30" s="518"/>
      <c r="JLA30" s="519"/>
      <c r="JLB30" s="519"/>
      <c r="JLC30" s="519"/>
      <c r="JLD30" s="520"/>
      <c r="JMA30" s="521"/>
      <c r="JMC30" s="516"/>
      <c r="JMD30" s="517"/>
      <c r="JME30" s="518"/>
      <c r="JMF30" s="519"/>
      <c r="JMG30" s="519"/>
      <c r="JMH30" s="519"/>
      <c r="JMI30" s="520"/>
      <c r="JNF30" s="521"/>
      <c r="JNH30" s="516"/>
      <c r="JNI30" s="517"/>
      <c r="JNJ30" s="518"/>
      <c r="JNK30" s="519"/>
      <c r="JNL30" s="519"/>
      <c r="JNM30" s="519"/>
      <c r="JNN30" s="520"/>
      <c r="JOK30" s="521"/>
      <c r="JOM30" s="516"/>
      <c r="JON30" s="517"/>
      <c r="JOO30" s="518"/>
      <c r="JOP30" s="519"/>
      <c r="JOQ30" s="519"/>
      <c r="JOR30" s="519"/>
      <c r="JOS30" s="520"/>
      <c r="JPP30" s="521"/>
      <c r="JPR30" s="516"/>
      <c r="JPS30" s="517"/>
      <c r="JPT30" s="518"/>
      <c r="JPU30" s="519"/>
      <c r="JPV30" s="519"/>
      <c r="JPW30" s="519"/>
      <c r="JPX30" s="520"/>
      <c r="JQU30" s="521"/>
      <c r="JQW30" s="516"/>
      <c r="JQX30" s="517"/>
      <c r="JQY30" s="518"/>
      <c r="JQZ30" s="519"/>
      <c r="JRA30" s="519"/>
      <c r="JRB30" s="519"/>
      <c r="JRC30" s="520"/>
      <c r="JRZ30" s="521"/>
      <c r="JSB30" s="516"/>
      <c r="JSC30" s="517"/>
      <c r="JSD30" s="518"/>
      <c r="JSE30" s="519"/>
      <c r="JSF30" s="519"/>
      <c r="JSG30" s="519"/>
      <c r="JSH30" s="520"/>
      <c r="JTE30" s="521"/>
      <c r="JTG30" s="516"/>
      <c r="JTH30" s="517"/>
      <c r="JTI30" s="518"/>
      <c r="JTJ30" s="519"/>
      <c r="JTK30" s="519"/>
      <c r="JTL30" s="519"/>
      <c r="JTM30" s="520"/>
      <c r="JUJ30" s="521"/>
      <c r="JUL30" s="516"/>
      <c r="JUM30" s="517"/>
      <c r="JUN30" s="518"/>
      <c r="JUO30" s="519"/>
      <c r="JUP30" s="519"/>
      <c r="JUQ30" s="519"/>
      <c r="JUR30" s="520"/>
      <c r="JVO30" s="521"/>
      <c r="JVQ30" s="516"/>
      <c r="JVR30" s="517"/>
      <c r="JVS30" s="518"/>
      <c r="JVT30" s="519"/>
      <c r="JVU30" s="519"/>
      <c r="JVV30" s="519"/>
      <c r="JVW30" s="520"/>
      <c r="JWT30" s="521"/>
      <c r="JWV30" s="516"/>
      <c r="JWW30" s="517"/>
      <c r="JWX30" s="518"/>
      <c r="JWY30" s="519"/>
      <c r="JWZ30" s="519"/>
      <c r="JXA30" s="519"/>
      <c r="JXB30" s="520"/>
      <c r="JXY30" s="521"/>
      <c r="JYA30" s="516"/>
      <c r="JYB30" s="517"/>
      <c r="JYC30" s="518"/>
      <c r="JYD30" s="519"/>
      <c r="JYE30" s="519"/>
      <c r="JYF30" s="519"/>
      <c r="JYG30" s="520"/>
      <c r="JZD30" s="521"/>
      <c r="JZF30" s="516"/>
      <c r="JZG30" s="517"/>
      <c r="JZH30" s="518"/>
      <c r="JZI30" s="519"/>
      <c r="JZJ30" s="519"/>
      <c r="JZK30" s="519"/>
      <c r="JZL30" s="520"/>
      <c r="KAI30" s="521"/>
      <c r="KAK30" s="516"/>
      <c r="KAL30" s="517"/>
      <c r="KAM30" s="518"/>
      <c r="KAN30" s="519"/>
      <c r="KAO30" s="519"/>
      <c r="KAP30" s="519"/>
      <c r="KAQ30" s="520"/>
      <c r="KBN30" s="521"/>
      <c r="KBP30" s="516"/>
      <c r="KBQ30" s="517"/>
      <c r="KBR30" s="518"/>
      <c r="KBS30" s="519"/>
      <c r="KBT30" s="519"/>
      <c r="KBU30" s="519"/>
      <c r="KBV30" s="520"/>
      <c r="KCS30" s="521"/>
      <c r="KCU30" s="516"/>
      <c r="KCV30" s="517"/>
      <c r="KCW30" s="518"/>
      <c r="KCX30" s="519"/>
      <c r="KCY30" s="519"/>
      <c r="KCZ30" s="519"/>
      <c r="KDA30" s="520"/>
      <c r="KDX30" s="521"/>
      <c r="KDZ30" s="516"/>
      <c r="KEA30" s="517"/>
      <c r="KEB30" s="518"/>
      <c r="KEC30" s="519"/>
      <c r="KED30" s="519"/>
      <c r="KEE30" s="519"/>
      <c r="KEF30" s="520"/>
      <c r="KFC30" s="521"/>
      <c r="KFE30" s="516"/>
      <c r="KFF30" s="517"/>
      <c r="KFG30" s="518"/>
      <c r="KFH30" s="519"/>
      <c r="KFI30" s="519"/>
      <c r="KFJ30" s="519"/>
      <c r="KFK30" s="520"/>
      <c r="KGH30" s="521"/>
      <c r="KGJ30" s="516"/>
      <c r="KGK30" s="517"/>
      <c r="KGL30" s="518"/>
      <c r="KGM30" s="519"/>
      <c r="KGN30" s="519"/>
      <c r="KGO30" s="519"/>
      <c r="KGP30" s="520"/>
      <c r="KHM30" s="521"/>
      <c r="KHO30" s="516"/>
      <c r="KHP30" s="517"/>
      <c r="KHQ30" s="518"/>
      <c r="KHR30" s="519"/>
      <c r="KHS30" s="519"/>
      <c r="KHT30" s="519"/>
      <c r="KHU30" s="520"/>
      <c r="KIR30" s="521"/>
      <c r="KIT30" s="516"/>
      <c r="KIU30" s="517"/>
      <c r="KIV30" s="518"/>
      <c r="KIW30" s="519"/>
      <c r="KIX30" s="519"/>
      <c r="KIY30" s="519"/>
      <c r="KIZ30" s="520"/>
      <c r="KJW30" s="521"/>
      <c r="KJY30" s="516"/>
      <c r="KJZ30" s="517"/>
      <c r="KKA30" s="518"/>
      <c r="KKB30" s="519"/>
      <c r="KKC30" s="519"/>
      <c r="KKD30" s="519"/>
      <c r="KKE30" s="520"/>
      <c r="KLB30" s="521"/>
      <c r="KLD30" s="516"/>
      <c r="KLE30" s="517"/>
      <c r="KLF30" s="518"/>
      <c r="KLG30" s="519"/>
      <c r="KLH30" s="519"/>
      <c r="KLI30" s="519"/>
      <c r="KLJ30" s="520"/>
      <c r="KMG30" s="521"/>
      <c r="KMI30" s="516"/>
      <c r="KMJ30" s="517"/>
      <c r="KMK30" s="518"/>
      <c r="KML30" s="519"/>
      <c r="KMM30" s="519"/>
      <c r="KMN30" s="519"/>
      <c r="KMO30" s="520"/>
      <c r="KNL30" s="521"/>
      <c r="KNN30" s="516"/>
      <c r="KNO30" s="517"/>
      <c r="KNP30" s="518"/>
      <c r="KNQ30" s="519"/>
      <c r="KNR30" s="519"/>
      <c r="KNS30" s="519"/>
      <c r="KNT30" s="520"/>
      <c r="KOQ30" s="521"/>
      <c r="KOS30" s="516"/>
      <c r="KOT30" s="517"/>
      <c r="KOU30" s="518"/>
      <c r="KOV30" s="519"/>
      <c r="KOW30" s="519"/>
      <c r="KOX30" s="519"/>
      <c r="KOY30" s="520"/>
      <c r="KPV30" s="521"/>
      <c r="KPX30" s="516"/>
      <c r="KPY30" s="517"/>
      <c r="KPZ30" s="518"/>
      <c r="KQA30" s="519"/>
      <c r="KQB30" s="519"/>
      <c r="KQC30" s="519"/>
      <c r="KQD30" s="520"/>
      <c r="KRA30" s="521"/>
      <c r="KRC30" s="516"/>
      <c r="KRD30" s="517"/>
      <c r="KRE30" s="518"/>
      <c r="KRF30" s="519"/>
      <c r="KRG30" s="519"/>
      <c r="KRH30" s="519"/>
      <c r="KRI30" s="520"/>
      <c r="KSF30" s="521"/>
      <c r="KSH30" s="516"/>
      <c r="KSI30" s="517"/>
      <c r="KSJ30" s="518"/>
      <c r="KSK30" s="519"/>
      <c r="KSL30" s="519"/>
      <c r="KSM30" s="519"/>
      <c r="KSN30" s="520"/>
      <c r="KTK30" s="521"/>
      <c r="KTM30" s="516"/>
      <c r="KTN30" s="517"/>
      <c r="KTO30" s="518"/>
      <c r="KTP30" s="519"/>
      <c r="KTQ30" s="519"/>
      <c r="KTR30" s="519"/>
      <c r="KTS30" s="520"/>
      <c r="KUP30" s="521"/>
      <c r="KUR30" s="516"/>
      <c r="KUS30" s="517"/>
      <c r="KUT30" s="518"/>
      <c r="KUU30" s="519"/>
      <c r="KUV30" s="519"/>
      <c r="KUW30" s="519"/>
      <c r="KUX30" s="520"/>
      <c r="KVU30" s="521"/>
      <c r="KVW30" s="516"/>
      <c r="KVX30" s="517"/>
      <c r="KVY30" s="518"/>
      <c r="KVZ30" s="519"/>
      <c r="KWA30" s="519"/>
      <c r="KWB30" s="519"/>
      <c r="KWC30" s="520"/>
      <c r="KWZ30" s="521"/>
      <c r="KXB30" s="516"/>
      <c r="KXC30" s="517"/>
      <c r="KXD30" s="518"/>
      <c r="KXE30" s="519"/>
      <c r="KXF30" s="519"/>
      <c r="KXG30" s="519"/>
      <c r="KXH30" s="520"/>
      <c r="KYE30" s="521"/>
      <c r="KYG30" s="516"/>
      <c r="KYH30" s="517"/>
      <c r="KYI30" s="518"/>
      <c r="KYJ30" s="519"/>
      <c r="KYK30" s="519"/>
      <c r="KYL30" s="519"/>
      <c r="KYM30" s="520"/>
      <c r="KZJ30" s="521"/>
      <c r="KZL30" s="516"/>
      <c r="KZM30" s="517"/>
      <c r="KZN30" s="518"/>
      <c r="KZO30" s="519"/>
      <c r="KZP30" s="519"/>
      <c r="KZQ30" s="519"/>
      <c r="KZR30" s="520"/>
      <c r="LAO30" s="521"/>
      <c r="LAQ30" s="516"/>
      <c r="LAR30" s="517"/>
      <c r="LAS30" s="518"/>
      <c r="LAT30" s="519"/>
      <c r="LAU30" s="519"/>
      <c r="LAV30" s="519"/>
      <c r="LAW30" s="520"/>
      <c r="LBT30" s="521"/>
      <c r="LBV30" s="516"/>
      <c r="LBW30" s="517"/>
      <c r="LBX30" s="518"/>
      <c r="LBY30" s="519"/>
      <c r="LBZ30" s="519"/>
      <c r="LCA30" s="519"/>
      <c r="LCB30" s="520"/>
      <c r="LCY30" s="521"/>
      <c r="LDA30" s="516"/>
      <c r="LDB30" s="517"/>
      <c r="LDC30" s="518"/>
      <c r="LDD30" s="519"/>
      <c r="LDE30" s="519"/>
      <c r="LDF30" s="519"/>
      <c r="LDG30" s="520"/>
      <c r="LED30" s="521"/>
      <c r="LEF30" s="516"/>
      <c r="LEG30" s="517"/>
      <c r="LEH30" s="518"/>
      <c r="LEI30" s="519"/>
      <c r="LEJ30" s="519"/>
      <c r="LEK30" s="519"/>
      <c r="LEL30" s="520"/>
      <c r="LFI30" s="521"/>
      <c r="LFK30" s="516"/>
      <c r="LFL30" s="517"/>
      <c r="LFM30" s="518"/>
      <c r="LFN30" s="519"/>
      <c r="LFO30" s="519"/>
      <c r="LFP30" s="519"/>
      <c r="LFQ30" s="520"/>
      <c r="LGN30" s="521"/>
      <c r="LGP30" s="516"/>
      <c r="LGQ30" s="517"/>
      <c r="LGR30" s="518"/>
      <c r="LGS30" s="519"/>
      <c r="LGT30" s="519"/>
      <c r="LGU30" s="519"/>
      <c r="LGV30" s="520"/>
      <c r="LHS30" s="521"/>
      <c r="LHU30" s="516"/>
      <c r="LHV30" s="517"/>
      <c r="LHW30" s="518"/>
      <c r="LHX30" s="519"/>
      <c r="LHY30" s="519"/>
      <c r="LHZ30" s="519"/>
      <c r="LIA30" s="520"/>
      <c r="LIX30" s="521"/>
      <c r="LIZ30" s="516"/>
      <c r="LJA30" s="517"/>
      <c r="LJB30" s="518"/>
      <c r="LJC30" s="519"/>
      <c r="LJD30" s="519"/>
      <c r="LJE30" s="519"/>
      <c r="LJF30" s="520"/>
      <c r="LKC30" s="521"/>
      <c r="LKE30" s="516"/>
      <c r="LKF30" s="517"/>
      <c r="LKG30" s="518"/>
      <c r="LKH30" s="519"/>
      <c r="LKI30" s="519"/>
      <c r="LKJ30" s="519"/>
      <c r="LKK30" s="520"/>
      <c r="LLH30" s="521"/>
      <c r="LLJ30" s="516"/>
      <c r="LLK30" s="517"/>
      <c r="LLL30" s="518"/>
      <c r="LLM30" s="519"/>
      <c r="LLN30" s="519"/>
      <c r="LLO30" s="519"/>
      <c r="LLP30" s="520"/>
      <c r="LMM30" s="521"/>
      <c r="LMO30" s="516"/>
      <c r="LMP30" s="517"/>
      <c r="LMQ30" s="518"/>
      <c r="LMR30" s="519"/>
      <c r="LMS30" s="519"/>
      <c r="LMT30" s="519"/>
      <c r="LMU30" s="520"/>
      <c r="LNR30" s="521"/>
      <c r="LNT30" s="516"/>
      <c r="LNU30" s="517"/>
      <c r="LNV30" s="518"/>
      <c r="LNW30" s="519"/>
      <c r="LNX30" s="519"/>
      <c r="LNY30" s="519"/>
      <c r="LNZ30" s="520"/>
      <c r="LOW30" s="521"/>
      <c r="LOY30" s="516"/>
      <c r="LOZ30" s="517"/>
      <c r="LPA30" s="518"/>
      <c r="LPB30" s="519"/>
      <c r="LPC30" s="519"/>
      <c r="LPD30" s="519"/>
      <c r="LPE30" s="520"/>
      <c r="LQB30" s="521"/>
      <c r="LQD30" s="516"/>
      <c r="LQE30" s="517"/>
      <c r="LQF30" s="518"/>
      <c r="LQG30" s="519"/>
      <c r="LQH30" s="519"/>
      <c r="LQI30" s="519"/>
      <c r="LQJ30" s="520"/>
      <c r="LRG30" s="521"/>
      <c r="LRI30" s="516"/>
      <c r="LRJ30" s="517"/>
      <c r="LRK30" s="518"/>
      <c r="LRL30" s="519"/>
      <c r="LRM30" s="519"/>
      <c r="LRN30" s="519"/>
      <c r="LRO30" s="520"/>
      <c r="LSL30" s="521"/>
      <c r="LSN30" s="516"/>
      <c r="LSO30" s="517"/>
      <c r="LSP30" s="518"/>
      <c r="LSQ30" s="519"/>
      <c r="LSR30" s="519"/>
      <c r="LSS30" s="519"/>
      <c r="LST30" s="520"/>
      <c r="LTQ30" s="521"/>
      <c r="LTS30" s="516"/>
      <c r="LTT30" s="517"/>
      <c r="LTU30" s="518"/>
      <c r="LTV30" s="519"/>
      <c r="LTW30" s="519"/>
      <c r="LTX30" s="519"/>
      <c r="LTY30" s="520"/>
      <c r="LUV30" s="521"/>
      <c r="LUX30" s="516"/>
      <c r="LUY30" s="517"/>
      <c r="LUZ30" s="518"/>
      <c r="LVA30" s="519"/>
      <c r="LVB30" s="519"/>
      <c r="LVC30" s="519"/>
      <c r="LVD30" s="520"/>
      <c r="LWA30" s="521"/>
      <c r="LWC30" s="516"/>
      <c r="LWD30" s="517"/>
      <c r="LWE30" s="518"/>
      <c r="LWF30" s="519"/>
      <c r="LWG30" s="519"/>
      <c r="LWH30" s="519"/>
      <c r="LWI30" s="520"/>
      <c r="LXF30" s="521"/>
      <c r="LXH30" s="516"/>
      <c r="LXI30" s="517"/>
      <c r="LXJ30" s="518"/>
      <c r="LXK30" s="519"/>
      <c r="LXL30" s="519"/>
      <c r="LXM30" s="519"/>
      <c r="LXN30" s="520"/>
      <c r="LYK30" s="521"/>
      <c r="LYM30" s="516"/>
      <c r="LYN30" s="517"/>
      <c r="LYO30" s="518"/>
      <c r="LYP30" s="519"/>
      <c r="LYQ30" s="519"/>
      <c r="LYR30" s="519"/>
      <c r="LYS30" s="520"/>
      <c r="LZP30" s="521"/>
      <c r="LZR30" s="516"/>
      <c r="LZS30" s="517"/>
      <c r="LZT30" s="518"/>
      <c r="LZU30" s="519"/>
      <c r="LZV30" s="519"/>
      <c r="LZW30" s="519"/>
      <c r="LZX30" s="520"/>
      <c r="MAU30" s="521"/>
      <c r="MAW30" s="516"/>
      <c r="MAX30" s="517"/>
      <c r="MAY30" s="518"/>
      <c r="MAZ30" s="519"/>
      <c r="MBA30" s="519"/>
      <c r="MBB30" s="519"/>
      <c r="MBC30" s="520"/>
      <c r="MBZ30" s="521"/>
      <c r="MCB30" s="516"/>
      <c r="MCC30" s="517"/>
      <c r="MCD30" s="518"/>
      <c r="MCE30" s="519"/>
      <c r="MCF30" s="519"/>
      <c r="MCG30" s="519"/>
      <c r="MCH30" s="520"/>
      <c r="MDE30" s="521"/>
      <c r="MDG30" s="516"/>
      <c r="MDH30" s="517"/>
      <c r="MDI30" s="518"/>
      <c r="MDJ30" s="519"/>
      <c r="MDK30" s="519"/>
      <c r="MDL30" s="519"/>
      <c r="MDM30" s="520"/>
      <c r="MEJ30" s="521"/>
      <c r="MEL30" s="516"/>
      <c r="MEM30" s="517"/>
      <c r="MEN30" s="518"/>
      <c r="MEO30" s="519"/>
      <c r="MEP30" s="519"/>
      <c r="MEQ30" s="519"/>
      <c r="MER30" s="520"/>
      <c r="MFO30" s="521"/>
      <c r="MFQ30" s="516"/>
      <c r="MFR30" s="517"/>
      <c r="MFS30" s="518"/>
      <c r="MFT30" s="519"/>
      <c r="MFU30" s="519"/>
      <c r="MFV30" s="519"/>
      <c r="MFW30" s="520"/>
      <c r="MGT30" s="521"/>
      <c r="MGV30" s="516"/>
      <c r="MGW30" s="517"/>
      <c r="MGX30" s="518"/>
      <c r="MGY30" s="519"/>
      <c r="MGZ30" s="519"/>
      <c r="MHA30" s="519"/>
      <c r="MHB30" s="520"/>
      <c r="MHY30" s="521"/>
      <c r="MIA30" s="516"/>
      <c r="MIB30" s="517"/>
      <c r="MIC30" s="518"/>
      <c r="MID30" s="519"/>
      <c r="MIE30" s="519"/>
      <c r="MIF30" s="519"/>
      <c r="MIG30" s="520"/>
      <c r="MJD30" s="521"/>
      <c r="MJF30" s="516"/>
      <c r="MJG30" s="517"/>
      <c r="MJH30" s="518"/>
      <c r="MJI30" s="519"/>
      <c r="MJJ30" s="519"/>
      <c r="MJK30" s="519"/>
      <c r="MJL30" s="520"/>
      <c r="MKI30" s="521"/>
      <c r="MKK30" s="516"/>
      <c r="MKL30" s="517"/>
      <c r="MKM30" s="518"/>
      <c r="MKN30" s="519"/>
      <c r="MKO30" s="519"/>
      <c r="MKP30" s="519"/>
      <c r="MKQ30" s="520"/>
      <c r="MLN30" s="521"/>
      <c r="MLP30" s="516"/>
      <c r="MLQ30" s="517"/>
      <c r="MLR30" s="518"/>
      <c r="MLS30" s="519"/>
      <c r="MLT30" s="519"/>
      <c r="MLU30" s="519"/>
      <c r="MLV30" s="520"/>
      <c r="MMS30" s="521"/>
      <c r="MMU30" s="516"/>
      <c r="MMV30" s="517"/>
      <c r="MMW30" s="518"/>
      <c r="MMX30" s="519"/>
      <c r="MMY30" s="519"/>
      <c r="MMZ30" s="519"/>
      <c r="MNA30" s="520"/>
      <c r="MNX30" s="521"/>
      <c r="MNZ30" s="516"/>
      <c r="MOA30" s="517"/>
      <c r="MOB30" s="518"/>
      <c r="MOC30" s="519"/>
      <c r="MOD30" s="519"/>
      <c r="MOE30" s="519"/>
      <c r="MOF30" s="520"/>
      <c r="MPC30" s="521"/>
      <c r="MPE30" s="516"/>
      <c r="MPF30" s="517"/>
      <c r="MPG30" s="518"/>
      <c r="MPH30" s="519"/>
      <c r="MPI30" s="519"/>
      <c r="MPJ30" s="519"/>
      <c r="MPK30" s="520"/>
      <c r="MQH30" s="521"/>
      <c r="MQJ30" s="516"/>
      <c r="MQK30" s="517"/>
      <c r="MQL30" s="518"/>
      <c r="MQM30" s="519"/>
      <c r="MQN30" s="519"/>
      <c r="MQO30" s="519"/>
      <c r="MQP30" s="520"/>
      <c r="MRM30" s="521"/>
      <c r="MRO30" s="516"/>
      <c r="MRP30" s="517"/>
      <c r="MRQ30" s="518"/>
      <c r="MRR30" s="519"/>
      <c r="MRS30" s="519"/>
      <c r="MRT30" s="519"/>
      <c r="MRU30" s="520"/>
      <c r="MSR30" s="521"/>
      <c r="MST30" s="516"/>
      <c r="MSU30" s="517"/>
      <c r="MSV30" s="518"/>
      <c r="MSW30" s="519"/>
      <c r="MSX30" s="519"/>
      <c r="MSY30" s="519"/>
      <c r="MSZ30" s="520"/>
      <c r="MTW30" s="521"/>
      <c r="MTY30" s="516"/>
      <c r="MTZ30" s="517"/>
      <c r="MUA30" s="518"/>
      <c r="MUB30" s="519"/>
      <c r="MUC30" s="519"/>
      <c r="MUD30" s="519"/>
      <c r="MUE30" s="520"/>
      <c r="MVB30" s="521"/>
      <c r="MVD30" s="516"/>
      <c r="MVE30" s="517"/>
      <c r="MVF30" s="518"/>
      <c r="MVG30" s="519"/>
      <c r="MVH30" s="519"/>
      <c r="MVI30" s="519"/>
      <c r="MVJ30" s="520"/>
      <c r="MWG30" s="521"/>
      <c r="MWI30" s="516"/>
      <c r="MWJ30" s="517"/>
      <c r="MWK30" s="518"/>
      <c r="MWL30" s="519"/>
      <c r="MWM30" s="519"/>
      <c r="MWN30" s="519"/>
      <c r="MWO30" s="520"/>
      <c r="MXL30" s="521"/>
      <c r="MXN30" s="516"/>
      <c r="MXO30" s="517"/>
      <c r="MXP30" s="518"/>
      <c r="MXQ30" s="519"/>
      <c r="MXR30" s="519"/>
      <c r="MXS30" s="519"/>
      <c r="MXT30" s="520"/>
      <c r="MYQ30" s="521"/>
      <c r="MYS30" s="516"/>
      <c r="MYT30" s="517"/>
      <c r="MYU30" s="518"/>
      <c r="MYV30" s="519"/>
      <c r="MYW30" s="519"/>
      <c r="MYX30" s="519"/>
      <c r="MYY30" s="520"/>
      <c r="MZV30" s="521"/>
      <c r="MZX30" s="516"/>
      <c r="MZY30" s="517"/>
      <c r="MZZ30" s="518"/>
      <c r="NAA30" s="519"/>
      <c r="NAB30" s="519"/>
      <c r="NAC30" s="519"/>
      <c r="NAD30" s="520"/>
      <c r="NBA30" s="521"/>
      <c r="NBC30" s="516"/>
      <c r="NBD30" s="517"/>
      <c r="NBE30" s="518"/>
      <c r="NBF30" s="519"/>
      <c r="NBG30" s="519"/>
      <c r="NBH30" s="519"/>
      <c r="NBI30" s="520"/>
      <c r="NCF30" s="521"/>
      <c r="NCH30" s="516"/>
      <c r="NCI30" s="517"/>
      <c r="NCJ30" s="518"/>
      <c r="NCK30" s="519"/>
      <c r="NCL30" s="519"/>
      <c r="NCM30" s="519"/>
      <c r="NCN30" s="520"/>
      <c r="NDK30" s="521"/>
      <c r="NDM30" s="516"/>
      <c r="NDN30" s="517"/>
      <c r="NDO30" s="518"/>
      <c r="NDP30" s="519"/>
      <c r="NDQ30" s="519"/>
      <c r="NDR30" s="519"/>
      <c r="NDS30" s="520"/>
      <c r="NEP30" s="521"/>
      <c r="NER30" s="516"/>
      <c r="NES30" s="517"/>
      <c r="NET30" s="518"/>
      <c r="NEU30" s="519"/>
      <c r="NEV30" s="519"/>
      <c r="NEW30" s="519"/>
      <c r="NEX30" s="520"/>
      <c r="NFU30" s="521"/>
      <c r="NFW30" s="516"/>
      <c r="NFX30" s="517"/>
      <c r="NFY30" s="518"/>
      <c r="NFZ30" s="519"/>
      <c r="NGA30" s="519"/>
      <c r="NGB30" s="519"/>
      <c r="NGC30" s="520"/>
      <c r="NGZ30" s="521"/>
      <c r="NHB30" s="516"/>
      <c r="NHC30" s="517"/>
      <c r="NHD30" s="518"/>
      <c r="NHE30" s="519"/>
      <c r="NHF30" s="519"/>
      <c r="NHG30" s="519"/>
      <c r="NHH30" s="520"/>
      <c r="NIE30" s="521"/>
      <c r="NIG30" s="516"/>
      <c r="NIH30" s="517"/>
      <c r="NII30" s="518"/>
      <c r="NIJ30" s="519"/>
      <c r="NIK30" s="519"/>
      <c r="NIL30" s="519"/>
      <c r="NIM30" s="520"/>
      <c r="NJJ30" s="521"/>
      <c r="NJL30" s="516"/>
      <c r="NJM30" s="517"/>
      <c r="NJN30" s="518"/>
      <c r="NJO30" s="519"/>
      <c r="NJP30" s="519"/>
      <c r="NJQ30" s="519"/>
      <c r="NJR30" s="520"/>
      <c r="NKO30" s="521"/>
      <c r="NKQ30" s="516"/>
      <c r="NKR30" s="517"/>
      <c r="NKS30" s="518"/>
      <c r="NKT30" s="519"/>
      <c r="NKU30" s="519"/>
      <c r="NKV30" s="519"/>
      <c r="NKW30" s="520"/>
      <c r="NLT30" s="521"/>
      <c r="NLV30" s="516"/>
      <c r="NLW30" s="517"/>
      <c r="NLX30" s="518"/>
      <c r="NLY30" s="519"/>
      <c r="NLZ30" s="519"/>
      <c r="NMA30" s="519"/>
      <c r="NMB30" s="520"/>
      <c r="NMY30" s="521"/>
      <c r="NNA30" s="516"/>
      <c r="NNB30" s="517"/>
      <c r="NNC30" s="518"/>
      <c r="NND30" s="519"/>
      <c r="NNE30" s="519"/>
      <c r="NNF30" s="519"/>
      <c r="NNG30" s="520"/>
      <c r="NOD30" s="521"/>
      <c r="NOF30" s="516"/>
      <c r="NOG30" s="517"/>
      <c r="NOH30" s="518"/>
      <c r="NOI30" s="519"/>
      <c r="NOJ30" s="519"/>
      <c r="NOK30" s="519"/>
      <c r="NOL30" s="520"/>
      <c r="NPI30" s="521"/>
      <c r="NPK30" s="516"/>
      <c r="NPL30" s="517"/>
      <c r="NPM30" s="518"/>
      <c r="NPN30" s="519"/>
      <c r="NPO30" s="519"/>
      <c r="NPP30" s="519"/>
      <c r="NPQ30" s="520"/>
      <c r="NQN30" s="521"/>
      <c r="NQP30" s="516"/>
      <c r="NQQ30" s="517"/>
      <c r="NQR30" s="518"/>
      <c r="NQS30" s="519"/>
      <c r="NQT30" s="519"/>
      <c r="NQU30" s="519"/>
      <c r="NQV30" s="520"/>
      <c r="NRS30" s="521"/>
      <c r="NRU30" s="516"/>
      <c r="NRV30" s="517"/>
      <c r="NRW30" s="518"/>
      <c r="NRX30" s="519"/>
      <c r="NRY30" s="519"/>
      <c r="NRZ30" s="519"/>
      <c r="NSA30" s="520"/>
      <c r="NSX30" s="521"/>
      <c r="NSZ30" s="516"/>
      <c r="NTA30" s="517"/>
      <c r="NTB30" s="518"/>
      <c r="NTC30" s="519"/>
      <c r="NTD30" s="519"/>
      <c r="NTE30" s="519"/>
      <c r="NTF30" s="520"/>
      <c r="NUC30" s="521"/>
      <c r="NUE30" s="516"/>
      <c r="NUF30" s="517"/>
      <c r="NUG30" s="518"/>
      <c r="NUH30" s="519"/>
      <c r="NUI30" s="519"/>
      <c r="NUJ30" s="519"/>
      <c r="NUK30" s="520"/>
      <c r="NVH30" s="521"/>
      <c r="NVJ30" s="516"/>
      <c r="NVK30" s="517"/>
      <c r="NVL30" s="518"/>
      <c r="NVM30" s="519"/>
      <c r="NVN30" s="519"/>
      <c r="NVO30" s="519"/>
      <c r="NVP30" s="520"/>
      <c r="NWM30" s="521"/>
      <c r="NWO30" s="516"/>
      <c r="NWP30" s="517"/>
      <c r="NWQ30" s="518"/>
      <c r="NWR30" s="519"/>
      <c r="NWS30" s="519"/>
      <c r="NWT30" s="519"/>
      <c r="NWU30" s="520"/>
      <c r="NXR30" s="521"/>
      <c r="NXT30" s="516"/>
      <c r="NXU30" s="517"/>
      <c r="NXV30" s="518"/>
      <c r="NXW30" s="519"/>
      <c r="NXX30" s="519"/>
      <c r="NXY30" s="519"/>
      <c r="NXZ30" s="520"/>
      <c r="NYW30" s="521"/>
      <c r="NYY30" s="516"/>
      <c r="NYZ30" s="517"/>
      <c r="NZA30" s="518"/>
      <c r="NZB30" s="519"/>
      <c r="NZC30" s="519"/>
      <c r="NZD30" s="519"/>
      <c r="NZE30" s="520"/>
      <c r="OAB30" s="521"/>
      <c r="OAD30" s="516"/>
      <c r="OAE30" s="517"/>
      <c r="OAF30" s="518"/>
      <c r="OAG30" s="519"/>
      <c r="OAH30" s="519"/>
      <c r="OAI30" s="519"/>
      <c r="OAJ30" s="520"/>
      <c r="OBG30" s="521"/>
      <c r="OBI30" s="516"/>
      <c r="OBJ30" s="517"/>
      <c r="OBK30" s="518"/>
      <c r="OBL30" s="519"/>
      <c r="OBM30" s="519"/>
      <c r="OBN30" s="519"/>
      <c r="OBO30" s="520"/>
      <c r="OCL30" s="521"/>
      <c r="OCN30" s="516"/>
      <c r="OCO30" s="517"/>
      <c r="OCP30" s="518"/>
      <c r="OCQ30" s="519"/>
      <c r="OCR30" s="519"/>
      <c r="OCS30" s="519"/>
      <c r="OCT30" s="520"/>
      <c r="ODQ30" s="521"/>
      <c r="ODS30" s="516"/>
      <c r="ODT30" s="517"/>
      <c r="ODU30" s="518"/>
      <c r="ODV30" s="519"/>
      <c r="ODW30" s="519"/>
      <c r="ODX30" s="519"/>
      <c r="ODY30" s="520"/>
      <c r="OEV30" s="521"/>
      <c r="OEX30" s="516"/>
      <c r="OEY30" s="517"/>
      <c r="OEZ30" s="518"/>
      <c r="OFA30" s="519"/>
      <c r="OFB30" s="519"/>
      <c r="OFC30" s="519"/>
      <c r="OFD30" s="520"/>
      <c r="OGA30" s="521"/>
      <c r="OGC30" s="516"/>
      <c r="OGD30" s="517"/>
      <c r="OGE30" s="518"/>
      <c r="OGF30" s="519"/>
      <c r="OGG30" s="519"/>
      <c r="OGH30" s="519"/>
      <c r="OGI30" s="520"/>
      <c r="OHF30" s="521"/>
      <c r="OHH30" s="516"/>
      <c r="OHI30" s="517"/>
      <c r="OHJ30" s="518"/>
      <c r="OHK30" s="519"/>
      <c r="OHL30" s="519"/>
      <c r="OHM30" s="519"/>
      <c r="OHN30" s="520"/>
      <c r="OIK30" s="521"/>
      <c r="OIM30" s="516"/>
      <c r="OIN30" s="517"/>
      <c r="OIO30" s="518"/>
      <c r="OIP30" s="519"/>
      <c r="OIQ30" s="519"/>
      <c r="OIR30" s="519"/>
      <c r="OIS30" s="520"/>
      <c r="OJP30" s="521"/>
      <c r="OJR30" s="516"/>
      <c r="OJS30" s="517"/>
      <c r="OJT30" s="518"/>
      <c r="OJU30" s="519"/>
      <c r="OJV30" s="519"/>
      <c r="OJW30" s="519"/>
      <c r="OJX30" s="520"/>
      <c r="OKU30" s="521"/>
      <c r="OKW30" s="516"/>
      <c r="OKX30" s="517"/>
      <c r="OKY30" s="518"/>
      <c r="OKZ30" s="519"/>
      <c r="OLA30" s="519"/>
      <c r="OLB30" s="519"/>
      <c r="OLC30" s="520"/>
      <c r="OLZ30" s="521"/>
      <c r="OMB30" s="516"/>
      <c r="OMC30" s="517"/>
      <c r="OMD30" s="518"/>
      <c r="OME30" s="519"/>
      <c r="OMF30" s="519"/>
      <c r="OMG30" s="519"/>
      <c r="OMH30" s="520"/>
      <c r="ONE30" s="521"/>
      <c r="ONG30" s="516"/>
      <c r="ONH30" s="517"/>
      <c r="ONI30" s="518"/>
      <c r="ONJ30" s="519"/>
      <c r="ONK30" s="519"/>
      <c r="ONL30" s="519"/>
      <c r="ONM30" s="520"/>
      <c r="OOJ30" s="521"/>
      <c r="OOL30" s="516"/>
      <c r="OOM30" s="517"/>
      <c r="OON30" s="518"/>
      <c r="OOO30" s="519"/>
      <c r="OOP30" s="519"/>
      <c r="OOQ30" s="519"/>
      <c r="OOR30" s="520"/>
      <c r="OPO30" s="521"/>
      <c r="OPQ30" s="516"/>
      <c r="OPR30" s="517"/>
      <c r="OPS30" s="518"/>
      <c r="OPT30" s="519"/>
      <c r="OPU30" s="519"/>
      <c r="OPV30" s="519"/>
      <c r="OPW30" s="520"/>
      <c r="OQT30" s="521"/>
      <c r="OQV30" s="516"/>
      <c r="OQW30" s="517"/>
      <c r="OQX30" s="518"/>
      <c r="OQY30" s="519"/>
      <c r="OQZ30" s="519"/>
      <c r="ORA30" s="519"/>
      <c r="ORB30" s="520"/>
      <c r="ORY30" s="521"/>
      <c r="OSA30" s="516"/>
      <c r="OSB30" s="517"/>
      <c r="OSC30" s="518"/>
      <c r="OSD30" s="519"/>
      <c r="OSE30" s="519"/>
      <c r="OSF30" s="519"/>
      <c r="OSG30" s="520"/>
      <c r="OTD30" s="521"/>
      <c r="OTF30" s="516"/>
      <c r="OTG30" s="517"/>
      <c r="OTH30" s="518"/>
      <c r="OTI30" s="519"/>
      <c r="OTJ30" s="519"/>
      <c r="OTK30" s="519"/>
      <c r="OTL30" s="520"/>
      <c r="OUI30" s="521"/>
      <c r="OUK30" s="516"/>
      <c r="OUL30" s="517"/>
      <c r="OUM30" s="518"/>
      <c r="OUN30" s="519"/>
      <c r="OUO30" s="519"/>
      <c r="OUP30" s="519"/>
      <c r="OUQ30" s="520"/>
      <c r="OVN30" s="521"/>
      <c r="OVP30" s="516"/>
      <c r="OVQ30" s="517"/>
      <c r="OVR30" s="518"/>
      <c r="OVS30" s="519"/>
      <c r="OVT30" s="519"/>
      <c r="OVU30" s="519"/>
      <c r="OVV30" s="520"/>
      <c r="OWS30" s="521"/>
      <c r="OWU30" s="516"/>
      <c r="OWV30" s="517"/>
      <c r="OWW30" s="518"/>
      <c r="OWX30" s="519"/>
      <c r="OWY30" s="519"/>
      <c r="OWZ30" s="519"/>
      <c r="OXA30" s="520"/>
      <c r="OXX30" s="521"/>
      <c r="OXZ30" s="516"/>
      <c r="OYA30" s="517"/>
      <c r="OYB30" s="518"/>
      <c r="OYC30" s="519"/>
      <c r="OYD30" s="519"/>
      <c r="OYE30" s="519"/>
      <c r="OYF30" s="520"/>
      <c r="OZC30" s="521"/>
      <c r="OZE30" s="516"/>
      <c r="OZF30" s="517"/>
      <c r="OZG30" s="518"/>
      <c r="OZH30" s="519"/>
      <c r="OZI30" s="519"/>
      <c r="OZJ30" s="519"/>
      <c r="OZK30" s="520"/>
      <c r="PAH30" s="521"/>
      <c r="PAJ30" s="516"/>
      <c r="PAK30" s="517"/>
      <c r="PAL30" s="518"/>
      <c r="PAM30" s="519"/>
      <c r="PAN30" s="519"/>
      <c r="PAO30" s="519"/>
      <c r="PAP30" s="520"/>
      <c r="PBM30" s="521"/>
      <c r="PBO30" s="516"/>
      <c r="PBP30" s="517"/>
      <c r="PBQ30" s="518"/>
      <c r="PBR30" s="519"/>
      <c r="PBS30" s="519"/>
      <c r="PBT30" s="519"/>
      <c r="PBU30" s="520"/>
      <c r="PCR30" s="521"/>
      <c r="PCT30" s="516"/>
      <c r="PCU30" s="517"/>
      <c r="PCV30" s="518"/>
      <c r="PCW30" s="519"/>
      <c r="PCX30" s="519"/>
      <c r="PCY30" s="519"/>
      <c r="PCZ30" s="520"/>
      <c r="PDW30" s="521"/>
      <c r="PDY30" s="516"/>
      <c r="PDZ30" s="517"/>
      <c r="PEA30" s="518"/>
      <c r="PEB30" s="519"/>
      <c r="PEC30" s="519"/>
      <c r="PED30" s="519"/>
      <c r="PEE30" s="520"/>
      <c r="PFB30" s="521"/>
      <c r="PFD30" s="516"/>
      <c r="PFE30" s="517"/>
      <c r="PFF30" s="518"/>
      <c r="PFG30" s="519"/>
      <c r="PFH30" s="519"/>
      <c r="PFI30" s="519"/>
      <c r="PFJ30" s="520"/>
      <c r="PGG30" s="521"/>
      <c r="PGI30" s="516"/>
      <c r="PGJ30" s="517"/>
      <c r="PGK30" s="518"/>
      <c r="PGL30" s="519"/>
      <c r="PGM30" s="519"/>
      <c r="PGN30" s="519"/>
      <c r="PGO30" s="520"/>
      <c r="PHL30" s="521"/>
      <c r="PHN30" s="516"/>
      <c r="PHO30" s="517"/>
      <c r="PHP30" s="518"/>
      <c r="PHQ30" s="519"/>
      <c r="PHR30" s="519"/>
      <c r="PHS30" s="519"/>
      <c r="PHT30" s="520"/>
      <c r="PIQ30" s="521"/>
      <c r="PIS30" s="516"/>
      <c r="PIT30" s="517"/>
      <c r="PIU30" s="518"/>
      <c r="PIV30" s="519"/>
      <c r="PIW30" s="519"/>
      <c r="PIX30" s="519"/>
      <c r="PIY30" s="520"/>
      <c r="PJV30" s="521"/>
      <c r="PJX30" s="516"/>
      <c r="PJY30" s="517"/>
      <c r="PJZ30" s="518"/>
      <c r="PKA30" s="519"/>
      <c r="PKB30" s="519"/>
      <c r="PKC30" s="519"/>
      <c r="PKD30" s="520"/>
      <c r="PLA30" s="521"/>
      <c r="PLC30" s="516"/>
      <c r="PLD30" s="517"/>
      <c r="PLE30" s="518"/>
      <c r="PLF30" s="519"/>
      <c r="PLG30" s="519"/>
      <c r="PLH30" s="519"/>
      <c r="PLI30" s="520"/>
      <c r="PMF30" s="521"/>
      <c r="PMH30" s="516"/>
      <c r="PMI30" s="517"/>
      <c r="PMJ30" s="518"/>
      <c r="PMK30" s="519"/>
      <c r="PML30" s="519"/>
      <c r="PMM30" s="519"/>
      <c r="PMN30" s="520"/>
      <c r="PNK30" s="521"/>
      <c r="PNM30" s="516"/>
      <c r="PNN30" s="517"/>
      <c r="PNO30" s="518"/>
      <c r="PNP30" s="519"/>
      <c r="PNQ30" s="519"/>
      <c r="PNR30" s="519"/>
      <c r="PNS30" s="520"/>
      <c r="POP30" s="521"/>
      <c r="POR30" s="516"/>
      <c r="POS30" s="517"/>
      <c r="POT30" s="518"/>
      <c r="POU30" s="519"/>
      <c r="POV30" s="519"/>
      <c r="POW30" s="519"/>
      <c r="POX30" s="520"/>
      <c r="PPU30" s="521"/>
      <c r="PPW30" s="516"/>
      <c r="PPX30" s="517"/>
      <c r="PPY30" s="518"/>
      <c r="PPZ30" s="519"/>
      <c r="PQA30" s="519"/>
      <c r="PQB30" s="519"/>
      <c r="PQC30" s="520"/>
      <c r="PQZ30" s="521"/>
      <c r="PRB30" s="516"/>
      <c r="PRC30" s="517"/>
      <c r="PRD30" s="518"/>
      <c r="PRE30" s="519"/>
      <c r="PRF30" s="519"/>
      <c r="PRG30" s="519"/>
      <c r="PRH30" s="520"/>
      <c r="PSE30" s="521"/>
      <c r="PSG30" s="516"/>
      <c r="PSH30" s="517"/>
      <c r="PSI30" s="518"/>
      <c r="PSJ30" s="519"/>
      <c r="PSK30" s="519"/>
      <c r="PSL30" s="519"/>
      <c r="PSM30" s="520"/>
      <c r="PTJ30" s="521"/>
      <c r="PTL30" s="516"/>
      <c r="PTM30" s="517"/>
      <c r="PTN30" s="518"/>
      <c r="PTO30" s="519"/>
      <c r="PTP30" s="519"/>
      <c r="PTQ30" s="519"/>
      <c r="PTR30" s="520"/>
      <c r="PUO30" s="521"/>
      <c r="PUQ30" s="516"/>
      <c r="PUR30" s="517"/>
      <c r="PUS30" s="518"/>
      <c r="PUT30" s="519"/>
      <c r="PUU30" s="519"/>
      <c r="PUV30" s="519"/>
      <c r="PUW30" s="520"/>
      <c r="PVT30" s="521"/>
      <c r="PVV30" s="516"/>
      <c r="PVW30" s="517"/>
      <c r="PVX30" s="518"/>
      <c r="PVY30" s="519"/>
      <c r="PVZ30" s="519"/>
      <c r="PWA30" s="519"/>
      <c r="PWB30" s="520"/>
      <c r="PWY30" s="521"/>
      <c r="PXA30" s="516"/>
      <c r="PXB30" s="517"/>
      <c r="PXC30" s="518"/>
      <c r="PXD30" s="519"/>
      <c r="PXE30" s="519"/>
      <c r="PXF30" s="519"/>
      <c r="PXG30" s="520"/>
      <c r="PYD30" s="521"/>
      <c r="PYF30" s="516"/>
      <c r="PYG30" s="517"/>
      <c r="PYH30" s="518"/>
      <c r="PYI30" s="519"/>
      <c r="PYJ30" s="519"/>
      <c r="PYK30" s="519"/>
      <c r="PYL30" s="520"/>
      <c r="PZI30" s="521"/>
      <c r="PZK30" s="516"/>
      <c r="PZL30" s="517"/>
      <c r="PZM30" s="518"/>
      <c r="PZN30" s="519"/>
      <c r="PZO30" s="519"/>
      <c r="PZP30" s="519"/>
      <c r="PZQ30" s="520"/>
      <c r="QAN30" s="521"/>
      <c r="QAP30" s="516"/>
      <c r="QAQ30" s="517"/>
      <c r="QAR30" s="518"/>
      <c r="QAS30" s="519"/>
      <c r="QAT30" s="519"/>
      <c r="QAU30" s="519"/>
      <c r="QAV30" s="520"/>
      <c r="QBS30" s="521"/>
      <c r="QBU30" s="516"/>
      <c r="QBV30" s="517"/>
      <c r="QBW30" s="518"/>
      <c r="QBX30" s="519"/>
      <c r="QBY30" s="519"/>
      <c r="QBZ30" s="519"/>
      <c r="QCA30" s="520"/>
      <c r="QCX30" s="521"/>
      <c r="QCZ30" s="516"/>
      <c r="QDA30" s="517"/>
      <c r="QDB30" s="518"/>
      <c r="QDC30" s="519"/>
      <c r="QDD30" s="519"/>
      <c r="QDE30" s="519"/>
      <c r="QDF30" s="520"/>
      <c r="QEC30" s="521"/>
      <c r="QEE30" s="516"/>
      <c r="QEF30" s="517"/>
      <c r="QEG30" s="518"/>
      <c r="QEH30" s="519"/>
      <c r="QEI30" s="519"/>
      <c r="QEJ30" s="519"/>
      <c r="QEK30" s="520"/>
      <c r="QFH30" s="521"/>
      <c r="QFJ30" s="516"/>
      <c r="QFK30" s="517"/>
      <c r="QFL30" s="518"/>
      <c r="QFM30" s="519"/>
      <c r="QFN30" s="519"/>
      <c r="QFO30" s="519"/>
      <c r="QFP30" s="520"/>
      <c r="QGM30" s="521"/>
      <c r="QGO30" s="516"/>
      <c r="QGP30" s="517"/>
      <c r="QGQ30" s="518"/>
      <c r="QGR30" s="519"/>
      <c r="QGS30" s="519"/>
      <c r="QGT30" s="519"/>
      <c r="QGU30" s="520"/>
      <c r="QHR30" s="521"/>
      <c r="QHT30" s="516"/>
      <c r="QHU30" s="517"/>
      <c r="QHV30" s="518"/>
      <c r="QHW30" s="519"/>
      <c r="QHX30" s="519"/>
      <c r="QHY30" s="519"/>
      <c r="QHZ30" s="520"/>
      <c r="QIW30" s="521"/>
      <c r="QIY30" s="516"/>
      <c r="QIZ30" s="517"/>
      <c r="QJA30" s="518"/>
      <c r="QJB30" s="519"/>
      <c r="QJC30" s="519"/>
      <c r="QJD30" s="519"/>
      <c r="QJE30" s="520"/>
      <c r="QKB30" s="521"/>
      <c r="QKD30" s="516"/>
      <c r="QKE30" s="517"/>
      <c r="QKF30" s="518"/>
      <c r="QKG30" s="519"/>
      <c r="QKH30" s="519"/>
      <c r="QKI30" s="519"/>
      <c r="QKJ30" s="520"/>
      <c r="QLG30" s="521"/>
      <c r="QLI30" s="516"/>
      <c r="QLJ30" s="517"/>
      <c r="QLK30" s="518"/>
      <c r="QLL30" s="519"/>
      <c r="QLM30" s="519"/>
      <c r="QLN30" s="519"/>
      <c r="QLO30" s="520"/>
      <c r="QML30" s="521"/>
      <c r="QMN30" s="516"/>
      <c r="QMO30" s="517"/>
      <c r="QMP30" s="518"/>
      <c r="QMQ30" s="519"/>
      <c r="QMR30" s="519"/>
      <c r="QMS30" s="519"/>
      <c r="QMT30" s="520"/>
      <c r="QNQ30" s="521"/>
      <c r="QNS30" s="516"/>
      <c r="QNT30" s="517"/>
      <c r="QNU30" s="518"/>
      <c r="QNV30" s="519"/>
      <c r="QNW30" s="519"/>
      <c r="QNX30" s="519"/>
      <c r="QNY30" s="520"/>
      <c r="QOV30" s="521"/>
      <c r="QOX30" s="516"/>
      <c r="QOY30" s="517"/>
      <c r="QOZ30" s="518"/>
      <c r="QPA30" s="519"/>
      <c r="QPB30" s="519"/>
      <c r="QPC30" s="519"/>
      <c r="QPD30" s="520"/>
      <c r="QQA30" s="521"/>
      <c r="QQC30" s="516"/>
      <c r="QQD30" s="517"/>
      <c r="QQE30" s="518"/>
      <c r="QQF30" s="519"/>
      <c r="QQG30" s="519"/>
      <c r="QQH30" s="519"/>
      <c r="QQI30" s="520"/>
      <c r="QRF30" s="521"/>
      <c r="QRH30" s="516"/>
      <c r="QRI30" s="517"/>
      <c r="QRJ30" s="518"/>
      <c r="QRK30" s="519"/>
      <c r="QRL30" s="519"/>
      <c r="QRM30" s="519"/>
      <c r="QRN30" s="520"/>
      <c r="QSK30" s="521"/>
      <c r="QSM30" s="516"/>
      <c r="QSN30" s="517"/>
      <c r="QSO30" s="518"/>
      <c r="QSP30" s="519"/>
      <c r="QSQ30" s="519"/>
      <c r="QSR30" s="519"/>
      <c r="QSS30" s="520"/>
      <c r="QTP30" s="521"/>
      <c r="QTR30" s="516"/>
      <c r="QTS30" s="517"/>
      <c r="QTT30" s="518"/>
      <c r="QTU30" s="519"/>
      <c r="QTV30" s="519"/>
      <c r="QTW30" s="519"/>
      <c r="QTX30" s="520"/>
      <c r="QUU30" s="521"/>
      <c r="QUW30" s="516"/>
      <c r="QUX30" s="517"/>
      <c r="QUY30" s="518"/>
      <c r="QUZ30" s="519"/>
      <c r="QVA30" s="519"/>
      <c r="QVB30" s="519"/>
      <c r="QVC30" s="520"/>
      <c r="QVZ30" s="521"/>
      <c r="QWB30" s="516"/>
      <c r="QWC30" s="517"/>
      <c r="QWD30" s="518"/>
      <c r="QWE30" s="519"/>
      <c r="QWF30" s="519"/>
      <c r="QWG30" s="519"/>
      <c r="QWH30" s="520"/>
      <c r="QXE30" s="521"/>
      <c r="QXG30" s="516"/>
      <c r="QXH30" s="517"/>
      <c r="QXI30" s="518"/>
      <c r="QXJ30" s="519"/>
      <c r="QXK30" s="519"/>
      <c r="QXL30" s="519"/>
      <c r="QXM30" s="520"/>
      <c r="QYJ30" s="521"/>
      <c r="QYL30" s="516"/>
      <c r="QYM30" s="517"/>
      <c r="QYN30" s="518"/>
      <c r="QYO30" s="519"/>
      <c r="QYP30" s="519"/>
      <c r="QYQ30" s="519"/>
      <c r="QYR30" s="520"/>
      <c r="QZO30" s="521"/>
      <c r="QZQ30" s="516"/>
      <c r="QZR30" s="517"/>
      <c r="QZS30" s="518"/>
      <c r="QZT30" s="519"/>
      <c r="QZU30" s="519"/>
      <c r="QZV30" s="519"/>
      <c r="QZW30" s="520"/>
      <c r="RAT30" s="521"/>
      <c r="RAV30" s="516"/>
      <c r="RAW30" s="517"/>
      <c r="RAX30" s="518"/>
      <c r="RAY30" s="519"/>
      <c r="RAZ30" s="519"/>
      <c r="RBA30" s="519"/>
      <c r="RBB30" s="520"/>
      <c r="RBY30" s="521"/>
      <c r="RCA30" s="516"/>
      <c r="RCB30" s="517"/>
      <c r="RCC30" s="518"/>
      <c r="RCD30" s="519"/>
      <c r="RCE30" s="519"/>
      <c r="RCF30" s="519"/>
      <c r="RCG30" s="520"/>
      <c r="RDD30" s="521"/>
      <c r="RDF30" s="516"/>
      <c r="RDG30" s="517"/>
      <c r="RDH30" s="518"/>
      <c r="RDI30" s="519"/>
      <c r="RDJ30" s="519"/>
      <c r="RDK30" s="519"/>
      <c r="RDL30" s="520"/>
      <c r="REI30" s="521"/>
      <c r="REK30" s="516"/>
      <c r="REL30" s="517"/>
      <c r="REM30" s="518"/>
      <c r="REN30" s="519"/>
      <c r="REO30" s="519"/>
      <c r="REP30" s="519"/>
      <c r="REQ30" s="520"/>
      <c r="RFN30" s="521"/>
      <c r="RFP30" s="516"/>
      <c r="RFQ30" s="517"/>
      <c r="RFR30" s="518"/>
      <c r="RFS30" s="519"/>
      <c r="RFT30" s="519"/>
      <c r="RFU30" s="519"/>
      <c r="RFV30" s="520"/>
      <c r="RGS30" s="521"/>
      <c r="RGU30" s="516"/>
      <c r="RGV30" s="517"/>
      <c r="RGW30" s="518"/>
      <c r="RGX30" s="519"/>
      <c r="RGY30" s="519"/>
      <c r="RGZ30" s="519"/>
      <c r="RHA30" s="520"/>
      <c r="RHX30" s="521"/>
      <c r="RHZ30" s="516"/>
      <c r="RIA30" s="517"/>
      <c r="RIB30" s="518"/>
      <c r="RIC30" s="519"/>
      <c r="RID30" s="519"/>
      <c r="RIE30" s="519"/>
      <c r="RIF30" s="520"/>
      <c r="RJC30" s="521"/>
      <c r="RJE30" s="516"/>
      <c r="RJF30" s="517"/>
      <c r="RJG30" s="518"/>
      <c r="RJH30" s="519"/>
      <c r="RJI30" s="519"/>
      <c r="RJJ30" s="519"/>
      <c r="RJK30" s="520"/>
      <c r="RKH30" s="521"/>
      <c r="RKJ30" s="516"/>
      <c r="RKK30" s="517"/>
      <c r="RKL30" s="518"/>
      <c r="RKM30" s="519"/>
      <c r="RKN30" s="519"/>
      <c r="RKO30" s="519"/>
      <c r="RKP30" s="520"/>
      <c r="RLM30" s="521"/>
      <c r="RLO30" s="516"/>
      <c r="RLP30" s="517"/>
      <c r="RLQ30" s="518"/>
      <c r="RLR30" s="519"/>
      <c r="RLS30" s="519"/>
      <c r="RLT30" s="519"/>
      <c r="RLU30" s="520"/>
      <c r="RMR30" s="521"/>
      <c r="RMT30" s="516"/>
      <c r="RMU30" s="517"/>
      <c r="RMV30" s="518"/>
      <c r="RMW30" s="519"/>
      <c r="RMX30" s="519"/>
      <c r="RMY30" s="519"/>
      <c r="RMZ30" s="520"/>
      <c r="RNW30" s="521"/>
      <c r="RNY30" s="516"/>
      <c r="RNZ30" s="517"/>
      <c r="ROA30" s="518"/>
      <c r="ROB30" s="519"/>
      <c r="ROC30" s="519"/>
      <c r="ROD30" s="519"/>
      <c r="ROE30" s="520"/>
      <c r="RPB30" s="521"/>
      <c r="RPD30" s="516"/>
      <c r="RPE30" s="517"/>
      <c r="RPF30" s="518"/>
      <c r="RPG30" s="519"/>
      <c r="RPH30" s="519"/>
      <c r="RPI30" s="519"/>
      <c r="RPJ30" s="520"/>
      <c r="RQG30" s="521"/>
      <c r="RQI30" s="516"/>
      <c r="RQJ30" s="517"/>
      <c r="RQK30" s="518"/>
      <c r="RQL30" s="519"/>
      <c r="RQM30" s="519"/>
      <c r="RQN30" s="519"/>
      <c r="RQO30" s="520"/>
      <c r="RRL30" s="521"/>
      <c r="RRN30" s="516"/>
      <c r="RRO30" s="517"/>
      <c r="RRP30" s="518"/>
      <c r="RRQ30" s="519"/>
      <c r="RRR30" s="519"/>
      <c r="RRS30" s="519"/>
      <c r="RRT30" s="520"/>
      <c r="RSQ30" s="521"/>
      <c r="RSS30" s="516"/>
      <c r="RST30" s="517"/>
      <c r="RSU30" s="518"/>
      <c r="RSV30" s="519"/>
      <c r="RSW30" s="519"/>
      <c r="RSX30" s="519"/>
      <c r="RSY30" s="520"/>
      <c r="RTV30" s="521"/>
      <c r="RTX30" s="516"/>
      <c r="RTY30" s="517"/>
      <c r="RTZ30" s="518"/>
      <c r="RUA30" s="519"/>
      <c r="RUB30" s="519"/>
      <c r="RUC30" s="519"/>
      <c r="RUD30" s="520"/>
      <c r="RVA30" s="521"/>
      <c r="RVC30" s="516"/>
      <c r="RVD30" s="517"/>
      <c r="RVE30" s="518"/>
      <c r="RVF30" s="519"/>
      <c r="RVG30" s="519"/>
      <c r="RVH30" s="519"/>
      <c r="RVI30" s="520"/>
      <c r="RWF30" s="521"/>
      <c r="RWH30" s="516"/>
      <c r="RWI30" s="517"/>
      <c r="RWJ30" s="518"/>
      <c r="RWK30" s="519"/>
      <c r="RWL30" s="519"/>
      <c r="RWM30" s="519"/>
      <c r="RWN30" s="520"/>
      <c r="RXK30" s="521"/>
      <c r="RXM30" s="516"/>
      <c r="RXN30" s="517"/>
      <c r="RXO30" s="518"/>
      <c r="RXP30" s="519"/>
      <c r="RXQ30" s="519"/>
      <c r="RXR30" s="519"/>
      <c r="RXS30" s="520"/>
      <c r="RYP30" s="521"/>
      <c r="RYR30" s="516"/>
      <c r="RYS30" s="517"/>
      <c r="RYT30" s="518"/>
      <c r="RYU30" s="519"/>
      <c r="RYV30" s="519"/>
      <c r="RYW30" s="519"/>
      <c r="RYX30" s="520"/>
      <c r="RZU30" s="521"/>
      <c r="RZW30" s="516"/>
      <c r="RZX30" s="517"/>
      <c r="RZY30" s="518"/>
      <c r="RZZ30" s="519"/>
      <c r="SAA30" s="519"/>
      <c r="SAB30" s="519"/>
      <c r="SAC30" s="520"/>
      <c r="SAZ30" s="521"/>
      <c r="SBB30" s="516"/>
      <c r="SBC30" s="517"/>
      <c r="SBD30" s="518"/>
      <c r="SBE30" s="519"/>
      <c r="SBF30" s="519"/>
      <c r="SBG30" s="519"/>
      <c r="SBH30" s="520"/>
      <c r="SCE30" s="521"/>
      <c r="SCG30" s="516"/>
      <c r="SCH30" s="517"/>
      <c r="SCI30" s="518"/>
      <c r="SCJ30" s="519"/>
      <c r="SCK30" s="519"/>
      <c r="SCL30" s="519"/>
      <c r="SCM30" s="520"/>
      <c r="SDJ30" s="521"/>
      <c r="SDL30" s="516"/>
      <c r="SDM30" s="517"/>
      <c r="SDN30" s="518"/>
      <c r="SDO30" s="519"/>
      <c r="SDP30" s="519"/>
      <c r="SDQ30" s="519"/>
      <c r="SDR30" s="520"/>
      <c r="SEO30" s="521"/>
      <c r="SEQ30" s="516"/>
      <c r="SER30" s="517"/>
      <c r="SES30" s="518"/>
      <c r="SET30" s="519"/>
      <c r="SEU30" s="519"/>
      <c r="SEV30" s="519"/>
      <c r="SEW30" s="520"/>
      <c r="SFT30" s="521"/>
      <c r="SFV30" s="516"/>
      <c r="SFW30" s="517"/>
      <c r="SFX30" s="518"/>
      <c r="SFY30" s="519"/>
      <c r="SFZ30" s="519"/>
      <c r="SGA30" s="519"/>
      <c r="SGB30" s="520"/>
      <c r="SGY30" s="521"/>
      <c r="SHA30" s="516"/>
      <c r="SHB30" s="517"/>
      <c r="SHC30" s="518"/>
      <c r="SHD30" s="519"/>
      <c r="SHE30" s="519"/>
      <c r="SHF30" s="519"/>
      <c r="SHG30" s="520"/>
      <c r="SID30" s="521"/>
      <c r="SIF30" s="516"/>
      <c r="SIG30" s="517"/>
      <c r="SIH30" s="518"/>
      <c r="SII30" s="519"/>
      <c r="SIJ30" s="519"/>
      <c r="SIK30" s="519"/>
      <c r="SIL30" s="520"/>
      <c r="SJI30" s="521"/>
      <c r="SJK30" s="516"/>
      <c r="SJL30" s="517"/>
      <c r="SJM30" s="518"/>
      <c r="SJN30" s="519"/>
      <c r="SJO30" s="519"/>
      <c r="SJP30" s="519"/>
      <c r="SJQ30" s="520"/>
      <c r="SKN30" s="521"/>
      <c r="SKP30" s="516"/>
      <c r="SKQ30" s="517"/>
      <c r="SKR30" s="518"/>
      <c r="SKS30" s="519"/>
      <c r="SKT30" s="519"/>
      <c r="SKU30" s="519"/>
      <c r="SKV30" s="520"/>
      <c r="SLS30" s="521"/>
      <c r="SLU30" s="516"/>
      <c r="SLV30" s="517"/>
      <c r="SLW30" s="518"/>
      <c r="SLX30" s="519"/>
      <c r="SLY30" s="519"/>
      <c r="SLZ30" s="519"/>
      <c r="SMA30" s="520"/>
      <c r="SMX30" s="521"/>
      <c r="SMZ30" s="516"/>
      <c r="SNA30" s="517"/>
      <c r="SNB30" s="518"/>
      <c r="SNC30" s="519"/>
      <c r="SND30" s="519"/>
      <c r="SNE30" s="519"/>
      <c r="SNF30" s="520"/>
      <c r="SOC30" s="521"/>
      <c r="SOE30" s="516"/>
      <c r="SOF30" s="517"/>
      <c r="SOG30" s="518"/>
      <c r="SOH30" s="519"/>
      <c r="SOI30" s="519"/>
      <c r="SOJ30" s="519"/>
      <c r="SOK30" s="520"/>
      <c r="SPH30" s="521"/>
      <c r="SPJ30" s="516"/>
      <c r="SPK30" s="517"/>
      <c r="SPL30" s="518"/>
      <c r="SPM30" s="519"/>
      <c r="SPN30" s="519"/>
      <c r="SPO30" s="519"/>
      <c r="SPP30" s="520"/>
      <c r="SQM30" s="521"/>
      <c r="SQO30" s="516"/>
      <c r="SQP30" s="517"/>
      <c r="SQQ30" s="518"/>
      <c r="SQR30" s="519"/>
      <c r="SQS30" s="519"/>
      <c r="SQT30" s="519"/>
      <c r="SQU30" s="520"/>
      <c r="SRR30" s="521"/>
      <c r="SRT30" s="516"/>
      <c r="SRU30" s="517"/>
      <c r="SRV30" s="518"/>
      <c r="SRW30" s="519"/>
      <c r="SRX30" s="519"/>
      <c r="SRY30" s="519"/>
      <c r="SRZ30" s="520"/>
      <c r="SSW30" s="521"/>
      <c r="SSY30" s="516"/>
      <c r="SSZ30" s="517"/>
      <c r="STA30" s="518"/>
      <c r="STB30" s="519"/>
      <c r="STC30" s="519"/>
      <c r="STD30" s="519"/>
      <c r="STE30" s="520"/>
      <c r="SUB30" s="521"/>
      <c r="SUD30" s="516"/>
      <c r="SUE30" s="517"/>
      <c r="SUF30" s="518"/>
      <c r="SUG30" s="519"/>
      <c r="SUH30" s="519"/>
      <c r="SUI30" s="519"/>
      <c r="SUJ30" s="520"/>
      <c r="SVG30" s="521"/>
      <c r="SVI30" s="516"/>
      <c r="SVJ30" s="517"/>
      <c r="SVK30" s="518"/>
      <c r="SVL30" s="519"/>
      <c r="SVM30" s="519"/>
      <c r="SVN30" s="519"/>
      <c r="SVO30" s="520"/>
      <c r="SWL30" s="521"/>
      <c r="SWN30" s="516"/>
      <c r="SWO30" s="517"/>
      <c r="SWP30" s="518"/>
      <c r="SWQ30" s="519"/>
      <c r="SWR30" s="519"/>
      <c r="SWS30" s="519"/>
      <c r="SWT30" s="520"/>
      <c r="SXQ30" s="521"/>
      <c r="SXS30" s="516"/>
      <c r="SXT30" s="517"/>
      <c r="SXU30" s="518"/>
      <c r="SXV30" s="519"/>
      <c r="SXW30" s="519"/>
      <c r="SXX30" s="519"/>
      <c r="SXY30" s="520"/>
      <c r="SYV30" s="521"/>
      <c r="SYX30" s="516"/>
      <c r="SYY30" s="517"/>
      <c r="SYZ30" s="518"/>
      <c r="SZA30" s="519"/>
      <c r="SZB30" s="519"/>
      <c r="SZC30" s="519"/>
      <c r="SZD30" s="520"/>
      <c r="TAA30" s="521"/>
      <c r="TAC30" s="516"/>
      <c r="TAD30" s="517"/>
      <c r="TAE30" s="518"/>
      <c r="TAF30" s="519"/>
      <c r="TAG30" s="519"/>
      <c r="TAH30" s="519"/>
      <c r="TAI30" s="520"/>
      <c r="TBF30" s="521"/>
      <c r="TBH30" s="516"/>
      <c r="TBI30" s="517"/>
      <c r="TBJ30" s="518"/>
      <c r="TBK30" s="519"/>
      <c r="TBL30" s="519"/>
      <c r="TBM30" s="519"/>
      <c r="TBN30" s="520"/>
      <c r="TCK30" s="521"/>
      <c r="TCM30" s="516"/>
      <c r="TCN30" s="517"/>
      <c r="TCO30" s="518"/>
      <c r="TCP30" s="519"/>
      <c r="TCQ30" s="519"/>
      <c r="TCR30" s="519"/>
      <c r="TCS30" s="520"/>
      <c r="TDP30" s="521"/>
      <c r="TDR30" s="516"/>
      <c r="TDS30" s="517"/>
      <c r="TDT30" s="518"/>
      <c r="TDU30" s="519"/>
      <c r="TDV30" s="519"/>
      <c r="TDW30" s="519"/>
      <c r="TDX30" s="520"/>
      <c r="TEU30" s="521"/>
      <c r="TEW30" s="516"/>
      <c r="TEX30" s="517"/>
      <c r="TEY30" s="518"/>
      <c r="TEZ30" s="519"/>
      <c r="TFA30" s="519"/>
      <c r="TFB30" s="519"/>
      <c r="TFC30" s="520"/>
      <c r="TFZ30" s="521"/>
      <c r="TGB30" s="516"/>
      <c r="TGC30" s="517"/>
      <c r="TGD30" s="518"/>
      <c r="TGE30" s="519"/>
      <c r="TGF30" s="519"/>
      <c r="TGG30" s="519"/>
      <c r="TGH30" s="520"/>
      <c r="THE30" s="521"/>
      <c r="THG30" s="516"/>
      <c r="THH30" s="517"/>
      <c r="THI30" s="518"/>
      <c r="THJ30" s="519"/>
      <c r="THK30" s="519"/>
      <c r="THL30" s="519"/>
      <c r="THM30" s="520"/>
      <c r="TIJ30" s="521"/>
      <c r="TIL30" s="516"/>
      <c r="TIM30" s="517"/>
      <c r="TIN30" s="518"/>
      <c r="TIO30" s="519"/>
      <c r="TIP30" s="519"/>
      <c r="TIQ30" s="519"/>
      <c r="TIR30" s="520"/>
      <c r="TJO30" s="521"/>
      <c r="TJQ30" s="516"/>
      <c r="TJR30" s="517"/>
      <c r="TJS30" s="518"/>
      <c r="TJT30" s="519"/>
      <c r="TJU30" s="519"/>
      <c r="TJV30" s="519"/>
      <c r="TJW30" s="520"/>
      <c r="TKT30" s="521"/>
      <c r="TKV30" s="516"/>
      <c r="TKW30" s="517"/>
      <c r="TKX30" s="518"/>
      <c r="TKY30" s="519"/>
      <c r="TKZ30" s="519"/>
      <c r="TLA30" s="519"/>
      <c r="TLB30" s="520"/>
      <c r="TLY30" s="521"/>
      <c r="TMA30" s="516"/>
      <c r="TMB30" s="517"/>
      <c r="TMC30" s="518"/>
      <c r="TMD30" s="519"/>
      <c r="TME30" s="519"/>
      <c r="TMF30" s="519"/>
      <c r="TMG30" s="520"/>
      <c r="TND30" s="521"/>
      <c r="TNF30" s="516"/>
      <c r="TNG30" s="517"/>
      <c r="TNH30" s="518"/>
      <c r="TNI30" s="519"/>
      <c r="TNJ30" s="519"/>
      <c r="TNK30" s="519"/>
      <c r="TNL30" s="520"/>
      <c r="TOI30" s="521"/>
      <c r="TOK30" s="516"/>
      <c r="TOL30" s="517"/>
      <c r="TOM30" s="518"/>
      <c r="TON30" s="519"/>
      <c r="TOO30" s="519"/>
      <c r="TOP30" s="519"/>
      <c r="TOQ30" s="520"/>
      <c r="TPN30" s="521"/>
      <c r="TPP30" s="516"/>
      <c r="TPQ30" s="517"/>
      <c r="TPR30" s="518"/>
      <c r="TPS30" s="519"/>
      <c r="TPT30" s="519"/>
      <c r="TPU30" s="519"/>
      <c r="TPV30" s="520"/>
      <c r="TQS30" s="521"/>
      <c r="TQU30" s="516"/>
      <c r="TQV30" s="517"/>
      <c r="TQW30" s="518"/>
      <c r="TQX30" s="519"/>
      <c r="TQY30" s="519"/>
      <c r="TQZ30" s="519"/>
      <c r="TRA30" s="520"/>
      <c r="TRX30" s="521"/>
      <c r="TRZ30" s="516"/>
      <c r="TSA30" s="517"/>
      <c r="TSB30" s="518"/>
      <c r="TSC30" s="519"/>
      <c r="TSD30" s="519"/>
      <c r="TSE30" s="519"/>
      <c r="TSF30" s="520"/>
      <c r="TTC30" s="521"/>
      <c r="TTE30" s="516"/>
      <c r="TTF30" s="517"/>
      <c r="TTG30" s="518"/>
      <c r="TTH30" s="519"/>
      <c r="TTI30" s="519"/>
      <c r="TTJ30" s="519"/>
      <c r="TTK30" s="520"/>
      <c r="TUH30" s="521"/>
      <c r="TUJ30" s="516"/>
      <c r="TUK30" s="517"/>
      <c r="TUL30" s="518"/>
      <c r="TUM30" s="519"/>
      <c r="TUN30" s="519"/>
      <c r="TUO30" s="519"/>
      <c r="TUP30" s="520"/>
      <c r="TVM30" s="521"/>
      <c r="TVO30" s="516"/>
      <c r="TVP30" s="517"/>
      <c r="TVQ30" s="518"/>
      <c r="TVR30" s="519"/>
      <c r="TVS30" s="519"/>
      <c r="TVT30" s="519"/>
      <c r="TVU30" s="520"/>
      <c r="TWR30" s="521"/>
      <c r="TWT30" s="516"/>
      <c r="TWU30" s="517"/>
      <c r="TWV30" s="518"/>
      <c r="TWW30" s="519"/>
      <c r="TWX30" s="519"/>
      <c r="TWY30" s="519"/>
      <c r="TWZ30" s="520"/>
      <c r="TXW30" s="521"/>
      <c r="TXY30" s="516"/>
      <c r="TXZ30" s="517"/>
      <c r="TYA30" s="518"/>
      <c r="TYB30" s="519"/>
      <c r="TYC30" s="519"/>
      <c r="TYD30" s="519"/>
      <c r="TYE30" s="520"/>
      <c r="TZB30" s="521"/>
      <c r="TZD30" s="516"/>
      <c r="TZE30" s="517"/>
      <c r="TZF30" s="518"/>
      <c r="TZG30" s="519"/>
      <c r="TZH30" s="519"/>
      <c r="TZI30" s="519"/>
      <c r="TZJ30" s="520"/>
      <c r="UAG30" s="521"/>
      <c r="UAI30" s="516"/>
      <c r="UAJ30" s="517"/>
      <c r="UAK30" s="518"/>
      <c r="UAL30" s="519"/>
      <c r="UAM30" s="519"/>
      <c r="UAN30" s="519"/>
      <c r="UAO30" s="520"/>
      <c r="UBL30" s="521"/>
      <c r="UBN30" s="516"/>
      <c r="UBO30" s="517"/>
      <c r="UBP30" s="518"/>
      <c r="UBQ30" s="519"/>
      <c r="UBR30" s="519"/>
      <c r="UBS30" s="519"/>
      <c r="UBT30" s="520"/>
      <c r="UCQ30" s="521"/>
      <c r="UCS30" s="516"/>
      <c r="UCT30" s="517"/>
      <c r="UCU30" s="518"/>
      <c r="UCV30" s="519"/>
      <c r="UCW30" s="519"/>
      <c r="UCX30" s="519"/>
      <c r="UCY30" s="520"/>
      <c r="UDV30" s="521"/>
      <c r="UDX30" s="516"/>
      <c r="UDY30" s="517"/>
      <c r="UDZ30" s="518"/>
      <c r="UEA30" s="519"/>
      <c r="UEB30" s="519"/>
      <c r="UEC30" s="519"/>
      <c r="UED30" s="520"/>
      <c r="UFA30" s="521"/>
      <c r="UFC30" s="516"/>
      <c r="UFD30" s="517"/>
      <c r="UFE30" s="518"/>
      <c r="UFF30" s="519"/>
      <c r="UFG30" s="519"/>
      <c r="UFH30" s="519"/>
      <c r="UFI30" s="520"/>
      <c r="UGF30" s="521"/>
      <c r="UGH30" s="516"/>
      <c r="UGI30" s="517"/>
      <c r="UGJ30" s="518"/>
      <c r="UGK30" s="519"/>
      <c r="UGL30" s="519"/>
      <c r="UGM30" s="519"/>
      <c r="UGN30" s="520"/>
      <c r="UHK30" s="521"/>
      <c r="UHM30" s="516"/>
      <c r="UHN30" s="517"/>
      <c r="UHO30" s="518"/>
      <c r="UHP30" s="519"/>
      <c r="UHQ30" s="519"/>
      <c r="UHR30" s="519"/>
      <c r="UHS30" s="520"/>
      <c r="UIP30" s="521"/>
      <c r="UIR30" s="516"/>
      <c r="UIS30" s="517"/>
      <c r="UIT30" s="518"/>
      <c r="UIU30" s="519"/>
      <c r="UIV30" s="519"/>
      <c r="UIW30" s="519"/>
      <c r="UIX30" s="520"/>
      <c r="UJU30" s="521"/>
      <c r="UJW30" s="516"/>
      <c r="UJX30" s="517"/>
      <c r="UJY30" s="518"/>
      <c r="UJZ30" s="519"/>
      <c r="UKA30" s="519"/>
      <c r="UKB30" s="519"/>
      <c r="UKC30" s="520"/>
      <c r="UKZ30" s="521"/>
      <c r="ULB30" s="516"/>
      <c r="ULC30" s="517"/>
      <c r="ULD30" s="518"/>
      <c r="ULE30" s="519"/>
      <c r="ULF30" s="519"/>
      <c r="ULG30" s="519"/>
      <c r="ULH30" s="520"/>
      <c r="UME30" s="521"/>
      <c r="UMG30" s="516"/>
      <c r="UMH30" s="517"/>
      <c r="UMI30" s="518"/>
      <c r="UMJ30" s="519"/>
      <c r="UMK30" s="519"/>
      <c r="UML30" s="519"/>
      <c r="UMM30" s="520"/>
      <c r="UNJ30" s="521"/>
      <c r="UNL30" s="516"/>
      <c r="UNM30" s="517"/>
      <c r="UNN30" s="518"/>
      <c r="UNO30" s="519"/>
      <c r="UNP30" s="519"/>
      <c r="UNQ30" s="519"/>
      <c r="UNR30" s="520"/>
      <c r="UOO30" s="521"/>
      <c r="UOQ30" s="516"/>
      <c r="UOR30" s="517"/>
      <c r="UOS30" s="518"/>
      <c r="UOT30" s="519"/>
      <c r="UOU30" s="519"/>
      <c r="UOV30" s="519"/>
      <c r="UOW30" s="520"/>
      <c r="UPT30" s="521"/>
      <c r="UPV30" s="516"/>
      <c r="UPW30" s="517"/>
      <c r="UPX30" s="518"/>
      <c r="UPY30" s="519"/>
      <c r="UPZ30" s="519"/>
      <c r="UQA30" s="519"/>
      <c r="UQB30" s="520"/>
      <c r="UQY30" s="521"/>
      <c r="URA30" s="516"/>
      <c r="URB30" s="517"/>
      <c r="URC30" s="518"/>
      <c r="URD30" s="519"/>
      <c r="URE30" s="519"/>
      <c r="URF30" s="519"/>
      <c r="URG30" s="520"/>
      <c r="USD30" s="521"/>
      <c r="USF30" s="516"/>
      <c r="USG30" s="517"/>
      <c r="USH30" s="518"/>
      <c r="USI30" s="519"/>
      <c r="USJ30" s="519"/>
      <c r="USK30" s="519"/>
      <c r="USL30" s="520"/>
      <c r="UTI30" s="521"/>
      <c r="UTK30" s="516"/>
      <c r="UTL30" s="517"/>
      <c r="UTM30" s="518"/>
      <c r="UTN30" s="519"/>
      <c r="UTO30" s="519"/>
      <c r="UTP30" s="519"/>
      <c r="UTQ30" s="520"/>
      <c r="UUN30" s="521"/>
      <c r="UUP30" s="516"/>
      <c r="UUQ30" s="517"/>
      <c r="UUR30" s="518"/>
      <c r="UUS30" s="519"/>
      <c r="UUT30" s="519"/>
      <c r="UUU30" s="519"/>
      <c r="UUV30" s="520"/>
      <c r="UVS30" s="521"/>
      <c r="UVU30" s="516"/>
      <c r="UVV30" s="517"/>
      <c r="UVW30" s="518"/>
      <c r="UVX30" s="519"/>
      <c r="UVY30" s="519"/>
      <c r="UVZ30" s="519"/>
      <c r="UWA30" s="520"/>
      <c r="UWX30" s="521"/>
      <c r="UWZ30" s="516"/>
      <c r="UXA30" s="517"/>
      <c r="UXB30" s="518"/>
      <c r="UXC30" s="519"/>
      <c r="UXD30" s="519"/>
      <c r="UXE30" s="519"/>
      <c r="UXF30" s="520"/>
      <c r="UYC30" s="521"/>
      <c r="UYE30" s="516"/>
      <c r="UYF30" s="517"/>
      <c r="UYG30" s="518"/>
      <c r="UYH30" s="519"/>
      <c r="UYI30" s="519"/>
      <c r="UYJ30" s="519"/>
      <c r="UYK30" s="520"/>
      <c r="UZH30" s="521"/>
      <c r="UZJ30" s="516"/>
      <c r="UZK30" s="517"/>
      <c r="UZL30" s="518"/>
      <c r="UZM30" s="519"/>
      <c r="UZN30" s="519"/>
      <c r="UZO30" s="519"/>
      <c r="UZP30" s="520"/>
      <c r="VAM30" s="521"/>
      <c r="VAO30" s="516"/>
      <c r="VAP30" s="517"/>
      <c r="VAQ30" s="518"/>
      <c r="VAR30" s="519"/>
      <c r="VAS30" s="519"/>
      <c r="VAT30" s="519"/>
      <c r="VAU30" s="520"/>
      <c r="VBR30" s="521"/>
      <c r="VBT30" s="516"/>
      <c r="VBU30" s="517"/>
      <c r="VBV30" s="518"/>
      <c r="VBW30" s="519"/>
      <c r="VBX30" s="519"/>
      <c r="VBY30" s="519"/>
      <c r="VBZ30" s="520"/>
      <c r="VCW30" s="521"/>
      <c r="VCY30" s="516"/>
      <c r="VCZ30" s="517"/>
      <c r="VDA30" s="518"/>
      <c r="VDB30" s="519"/>
      <c r="VDC30" s="519"/>
      <c r="VDD30" s="519"/>
      <c r="VDE30" s="520"/>
      <c r="VEB30" s="521"/>
      <c r="VED30" s="516"/>
      <c r="VEE30" s="517"/>
      <c r="VEF30" s="518"/>
      <c r="VEG30" s="519"/>
      <c r="VEH30" s="519"/>
      <c r="VEI30" s="519"/>
      <c r="VEJ30" s="520"/>
      <c r="VFG30" s="521"/>
      <c r="VFI30" s="516"/>
      <c r="VFJ30" s="517"/>
      <c r="VFK30" s="518"/>
      <c r="VFL30" s="519"/>
      <c r="VFM30" s="519"/>
      <c r="VFN30" s="519"/>
      <c r="VFO30" s="520"/>
      <c r="VGL30" s="521"/>
      <c r="VGN30" s="516"/>
      <c r="VGO30" s="517"/>
      <c r="VGP30" s="518"/>
      <c r="VGQ30" s="519"/>
      <c r="VGR30" s="519"/>
      <c r="VGS30" s="519"/>
      <c r="VGT30" s="520"/>
      <c r="VHQ30" s="521"/>
      <c r="VHS30" s="516"/>
      <c r="VHT30" s="517"/>
      <c r="VHU30" s="518"/>
      <c r="VHV30" s="519"/>
      <c r="VHW30" s="519"/>
      <c r="VHX30" s="519"/>
      <c r="VHY30" s="520"/>
      <c r="VIV30" s="521"/>
      <c r="VIX30" s="516"/>
      <c r="VIY30" s="517"/>
      <c r="VIZ30" s="518"/>
      <c r="VJA30" s="519"/>
      <c r="VJB30" s="519"/>
      <c r="VJC30" s="519"/>
      <c r="VJD30" s="520"/>
      <c r="VKA30" s="521"/>
      <c r="VKC30" s="516"/>
      <c r="VKD30" s="517"/>
      <c r="VKE30" s="518"/>
      <c r="VKF30" s="519"/>
      <c r="VKG30" s="519"/>
      <c r="VKH30" s="519"/>
      <c r="VKI30" s="520"/>
      <c r="VLF30" s="521"/>
      <c r="VLH30" s="516"/>
      <c r="VLI30" s="517"/>
      <c r="VLJ30" s="518"/>
      <c r="VLK30" s="519"/>
      <c r="VLL30" s="519"/>
      <c r="VLM30" s="519"/>
      <c r="VLN30" s="520"/>
      <c r="VMK30" s="521"/>
      <c r="VMM30" s="516"/>
      <c r="VMN30" s="517"/>
      <c r="VMO30" s="518"/>
      <c r="VMP30" s="519"/>
      <c r="VMQ30" s="519"/>
      <c r="VMR30" s="519"/>
      <c r="VMS30" s="520"/>
      <c r="VNP30" s="521"/>
      <c r="VNR30" s="516"/>
      <c r="VNS30" s="517"/>
      <c r="VNT30" s="518"/>
      <c r="VNU30" s="519"/>
      <c r="VNV30" s="519"/>
      <c r="VNW30" s="519"/>
      <c r="VNX30" s="520"/>
      <c r="VOU30" s="521"/>
      <c r="VOW30" s="516"/>
      <c r="VOX30" s="517"/>
      <c r="VOY30" s="518"/>
      <c r="VOZ30" s="519"/>
      <c r="VPA30" s="519"/>
      <c r="VPB30" s="519"/>
      <c r="VPC30" s="520"/>
      <c r="VPZ30" s="521"/>
      <c r="VQB30" s="516"/>
      <c r="VQC30" s="517"/>
      <c r="VQD30" s="518"/>
      <c r="VQE30" s="519"/>
      <c r="VQF30" s="519"/>
      <c r="VQG30" s="519"/>
      <c r="VQH30" s="520"/>
      <c r="VRE30" s="521"/>
      <c r="VRG30" s="516"/>
      <c r="VRH30" s="517"/>
      <c r="VRI30" s="518"/>
      <c r="VRJ30" s="519"/>
      <c r="VRK30" s="519"/>
      <c r="VRL30" s="519"/>
      <c r="VRM30" s="520"/>
      <c r="VSJ30" s="521"/>
      <c r="VSL30" s="516"/>
      <c r="VSM30" s="517"/>
      <c r="VSN30" s="518"/>
      <c r="VSO30" s="519"/>
      <c r="VSP30" s="519"/>
      <c r="VSQ30" s="519"/>
      <c r="VSR30" s="520"/>
      <c r="VTO30" s="521"/>
      <c r="VTQ30" s="516"/>
      <c r="VTR30" s="517"/>
      <c r="VTS30" s="518"/>
      <c r="VTT30" s="519"/>
      <c r="VTU30" s="519"/>
      <c r="VTV30" s="519"/>
      <c r="VTW30" s="520"/>
      <c r="VUT30" s="521"/>
      <c r="VUV30" s="516"/>
      <c r="VUW30" s="517"/>
      <c r="VUX30" s="518"/>
      <c r="VUY30" s="519"/>
      <c r="VUZ30" s="519"/>
      <c r="VVA30" s="519"/>
      <c r="VVB30" s="520"/>
      <c r="VVY30" s="521"/>
      <c r="VWA30" s="516"/>
      <c r="VWB30" s="517"/>
      <c r="VWC30" s="518"/>
      <c r="VWD30" s="519"/>
      <c r="VWE30" s="519"/>
      <c r="VWF30" s="519"/>
      <c r="VWG30" s="520"/>
      <c r="VXD30" s="521"/>
      <c r="VXF30" s="516"/>
      <c r="VXG30" s="517"/>
      <c r="VXH30" s="518"/>
      <c r="VXI30" s="519"/>
      <c r="VXJ30" s="519"/>
      <c r="VXK30" s="519"/>
      <c r="VXL30" s="520"/>
      <c r="VYI30" s="521"/>
      <c r="VYK30" s="516"/>
      <c r="VYL30" s="517"/>
      <c r="VYM30" s="518"/>
      <c r="VYN30" s="519"/>
      <c r="VYO30" s="519"/>
      <c r="VYP30" s="519"/>
      <c r="VYQ30" s="520"/>
      <c r="VZN30" s="521"/>
      <c r="VZP30" s="516"/>
      <c r="VZQ30" s="517"/>
      <c r="VZR30" s="518"/>
      <c r="VZS30" s="519"/>
      <c r="VZT30" s="519"/>
      <c r="VZU30" s="519"/>
      <c r="VZV30" s="520"/>
      <c r="WAS30" s="521"/>
      <c r="WAU30" s="516"/>
      <c r="WAV30" s="517"/>
      <c r="WAW30" s="518"/>
      <c r="WAX30" s="519"/>
      <c r="WAY30" s="519"/>
      <c r="WAZ30" s="519"/>
      <c r="WBA30" s="520"/>
      <c r="WBX30" s="521"/>
      <c r="WBZ30" s="516"/>
      <c r="WCA30" s="517"/>
      <c r="WCB30" s="518"/>
      <c r="WCC30" s="519"/>
      <c r="WCD30" s="519"/>
      <c r="WCE30" s="519"/>
      <c r="WCF30" s="520"/>
      <c r="WDC30" s="521"/>
      <c r="WDE30" s="516"/>
      <c r="WDF30" s="517"/>
      <c r="WDG30" s="518"/>
      <c r="WDH30" s="519"/>
      <c r="WDI30" s="519"/>
      <c r="WDJ30" s="519"/>
      <c r="WDK30" s="520"/>
      <c r="WEH30" s="521"/>
      <c r="WEJ30" s="516"/>
      <c r="WEK30" s="517"/>
      <c r="WEL30" s="518"/>
      <c r="WEM30" s="519"/>
      <c r="WEN30" s="519"/>
      <c r="WEO30" s="519"/>
      <c r="WEP30" s="520"/>
      <c r="WFM30" s="521"/>
      <c r="WFO30" s="516"/>
      <c r="WFP30" s="517"/>
      <c r="WFQ30" s="518"/>
      <c r="WFR30" s="519"/>
      <c r="WFS30" s="519"/>
      <c r="WFT30" s="519"/>
      <c r="WFU30" s="520"/>
      <c r="WGR30" s="521"/>
      <c r="WGT30" s="516"/>
      <c r="WGU30" s="517"/>
      <c r="WGV30" s="518"/>
      <c r="WGW30" s="519"/>
      <c r="WGX30" s="519"/>
      <c r="WGY30" s="519"/>
      <c r="WGZ30" s="520"/>
      <c r="WHW30" s="521"/>
      <c r="WHY30" s="516"/>
      <c r="WHZ30" s="517"/>
      <c r="WIA30" s="518"/>
      <c r="WIB30" s="519"/>
      <c r="WIC30" s="519"/>
      <c r="WID30" s="519"/>
      <c r="WIE30" s="520"/>
      <c r="WJB30" s="521"/>
      <c r="WJD30" s="516"/>
      <c r="WJE30" s="517"/>
      <c r="WJF30" s="518"/>
      <c r="WJG30" s="519"/>
      <c r="WJH30" s="519"/>
      <c r="WJI30" s="519"/>
      <c r="WJJ30" s="520"/>
      <c r="WKG30" s="521"/>
      <c r="WKI30" s="516"/>
      <c r="WKJ30" s="517"/>
      <c r="WKK30" s="518"/>
      <c r="WKL30" s="519"/>
      <c r="WKM30" s="519"/>
      <c r="WKN30" s="519"/>
      <c r="WKO30" s="520"/>
      <c r="WLL30" s="521"/>
      <c r="WLN30" s="516"/>
      <c r="WLO30" s="517"/>
      <c r="WLP30" s="518"/>
      <c r="WLQ30" s="519"/>
      <c r="WLR30" s="519"/>
      <c r="WLS30" s="519"/>
      <c r="WLT30" s="520"/>
      <c r="WMQ30" s="521"/>
      <c r="WMS30" s="516"/>
      <c r="WMT30" s="517"/>
      <c r="WMU30" s="518"/>
      <c r="WMV30" s="519"/>
      <c r="WMW30" s="519"/>
      <c r="WMX30" s="519"/>
      <c r="WMY30" s="520"/>
      <c r="WNV30" s="521"/>
      <c r="WNX30" s="516"/>
      <c r="WNY30" s="517"/>
      <c r="WNZ30" s="518"/>
      <c r="WOA30" s="519"/>
      <c r="WOB30" s="519"/>
      <c r="WOC30" s="519"/>
      <c r="WOD30" s="520"/>
      <c r="WPA30" s="521"/>
      <c r="WPC30" s="516"/>
      <c r="WPD30" s="517"/>
      <c r="WPE30" s="518"/>
      <c r="WPF30" s="519"/>
      <c r="WPG30" s="519"/>
      <c r="WPH30" s="519"/>
      <c r="WPI30" s="520"/>
      <c r="WQF30" s="521"/>
      <c r="WQH30" s="516"/>
      <c r="WQI30" s="517"/>
      <c r="WQJ30" s="518"/>
      <c r="WQK30" s="519"/>
      <c r="WQL30" s="519"/>
      <c r="WQM30" s="519"/>
      <c r="WQN30" s="520"/>
      <c r="WRK30" s="521"/>
      <c r="WRM30" s="516"/>
      <c r="WRN30" s="517"/>
      <c r="WRO30" s="518"/>
      <c r="WRP30" s="519"/>
      <c r="WRQ30" s="519"/>
      <c r="WRR30" s="519"/>
      <c r="WRS30" s="520"/>
      <c r="WSP30" s="521"/>
      <c r="WSR30" s="516"/>
      <c r="WSS30" s="517"/>
      <c r="WST30" s="518"/>
      <c r="WSU30" s="519"/>
      <c r="WSV30" s="519"/>
      <c r="WSW30" s="519"/>
      <c r="WSX30" s="520"/>
      <c r="WTU30" s="521"/>
      <c r="WTW30" s="516"/>
      <c r="WTX30" s="517"/>
      <c r="WTY30" s="518"/>
      <c r="WTZ30" s="519"/>
      <c r="WUA30" s="519"/>
      <c r="WUB30" s="519"/>
      <c r="WUC30" s="520"/>
      <c r="WUZ30" s="521"/>
      <c r="WVB30" s="516"/>
      <c r="WVC30" s="517"/>
      <c r="WVD30" s="518"/>
      <c r="WVE30" s="519"/>
      <c r="WVF30" s="519"/>
      <c r="WVG30" s="519"/>
      <c r="WVH30" s="520"/>
      <c r="WWE30" s="521"/>
      <c r="WWG30" s="516"/>
      <c r="WWH30" s="517"/>
      <c r="WWI30" s="518"/>
      <c r="WWJ30" s="519"/>
      <c r="WWK30" s="519"/>
      <c r="WWL30" s="519"/>
      <c r="WWM30" s="520"/>
      <c r="WXJ30" s="521"/>
      <c r="WXL30" s="516"/>
      <c r="WXM30" s="517"/>
      <c r="WXN30" s="518"/>
      <c r="WXO30" s="519"/>
      <c r="WXP30" s="519"/>
      <c r="WXQ30" s="519"/>
      <c r="WXR30" s="520"/>
      <c r="WYO30" s="521"/>
      <c r="WYQ30" s="516"/>
      <c r="WYR30" s="517"/>
      <c r="WYS30" s="518"/>
      <c r="WYT30" s="519"/>
      <c r="WYU30" s="519"/>
      <c r="WYV30" s="519"/>
      <c r="WYW30" s="520"/>
      <c r="WZT30" s="521"/>
      <c r="WZV30" s="516"/>
      <c r="WZW30" s="517"/>
      <c r="WZX30" s="518"/>
      <c r="WZY30" s="519"/>
      <c r="WZZ30" s="519"/>
      <c r="XAA30" s="519"/>
      <c r="XAB30" s="520"/>
      <c r="XAY30" s="521"/>
      <c r="XBA30" s="516"/>
      <c r="XBB30" s="517"/>
      <c r="XBC30" s="518"/>
      <c r="XBD30" s="519"/>
      <c r="XBE30" s="519"/>
      <c r="XBF30" s="519"/>
      <c r="XBG30" s="520"/>
      <c r="XCD30" s="521"/>
      <c r="XCF30" s="516"/>
      <c r="XCG30" s="517"/>
      <c r="XCH30" s="518"/>
      <c r="XCI30" s="519"/>
      <c r="XCJ30" s="519"/>
      <c r="XCK30" s="519"/>
      <c r="XCL30" s="520"/>
      <c r="XDI30" s="521"/>
      <c r="XDK30" s="516"/>
      <c r="XDL30" s="517"/>
      <c r="XDM30" s="518"/>
      <c r="XDN30" s="519"/>
      <c r="XDO30" s="519"/>
      <c r="XDP30" s="519"/>
      <c r="XDQ30" s="520"/>
      <c r="XEN30" s="521"/>
      <c r="XEP30" s="516"/>
      <c r="XEQ30" s="517"/>
      <c r="XER30" s="518"/>
      <c r="XES30" s="519"/>
      <c r="XET30" s="519"/>
      <c r="XEU30" s="519"/>
      <c r="XEV30" s="520"/>
    </row>
    <row r="31" spans="1:8192 8215:9215 9238:10238 10261:11261 11284:12284 12307:13307 13330:14330 14353:15353 15376:16376" x14ac:dyDescent="0.25">
      <c r="A31" s="231">
        <v>45279</v>
      </c>
      <c r="B31" s="464" t="s">
        <v>254</v>
      </c>
      <c r="C31" s="511" t="s">
        <v>365</v>
      </c>
      <c r="D31" s="408">
        <v>521337720</v>
      </c>
      <c r="E31" s="289">
        <v>384.44</v>
      </c>
      <c r="F31" s="103">
        <v>45294</v>
      </c>
      <c r="G31" s="515"/>
      <c r="H31" s="151"/>
      <c r="I31" s="152"/>
      <c r="J31" s="152"/>
      <c r="K31" s="92"/>
      <c r="L31" s="584">
        <v>384.44</v>
      </c>
      <c r="M31" s="153">
        <v>384.44</v>
      </c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2"/>
      <c r="AA31" s="152"/>
      <c r="AB31" s="152"/>
      <c r="AC31" s="307"/>
      <c r="AD31" s="154"/>
      <c r="AE31" s="102"/>
      <c r="AF31" s="81">
        <f t="shared" si="0"/>
        <v>0</v>
      </c>
      <c r="AH31" s="152"/>
    </row>
    <row r="32" spans="1:8192 8215:9215 9238:10238 10261:11261 11284:12284 12307:13307 13330:14330 14353:15353 15376:16376" x14ac:dyDescent="0.25">
      <c r="A32" s="231">
        <v>45279</v>
      </c>
      <c r="B32" s="43" t="s">
        <v>261</v>
      </c>
      <c r="C32" s="511" t="s">
        <v>365</v>
      </c>
      <c r="D32" s="408">
        <v>629325226</v>
      </c>
      <c r="E32" s="582">
        <v>82</v>
      </c>
      <c r="F32" s="103">
        <v>45294</v>
      </c>
      <c r="G32" s="515"/>
      <c r="H32" s="151"/>
      <c r="I32" s="152"/>
      <c r="J32" s="152"/>
      <c r="K32" s="92"/>
      <c r="L32" s="584">
        <v>52.5</v>
      </c>
      <c r="M32" s="153"/>
      <c r="N32" s="153">
        <v>52.5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2"/>
      <c r="AA32" s="152"/>
      <c r="AB32" s="152"/>
      <c r="AC32" s="307"/>
      <c r="AD32" s="154"/>
      <c r="AE32" s="102"/>
      <c r="AF32" s="81">
        <f t="shared" si="0"/>
        <v>0</v>
      </c>
      <c r="AH32" s="152"/>
    </row>
    <row r="33" spans="1:34" x14ac:dyDescent="0.25">
      <c r="A33" s="231">
        <v>45279</v>
      </c>
      <c r="B33" s="43" t="s">
        <v>261</v>
      </c>
      <c r="C33" s="511" t="s">
        <v>365</v>
      </c>
      <c r="D33" s="408">
        <v>629325226</v>
      </c>
      <c r="E33" s="582">
        <v>82</v>
      </c>
      <c r="F33" s="103">
        <v>45294</v>
      </c>
      <c r="G33" s="515"/>
      <c r="H33" s="151"/>
      <c r="I33" s="152"/>
      <c r="J33" s="152"/>
      <c r="K33" s="92"/>
      <c r="L33" s="584">
        <v>29.5</v>
      </c>
      <c r="M33" s="153"/>
      <c r="N33" s="153">
        <v>29.5</v>
      </c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2"/>
      <c r="AA33" s="152"/>
      <c r="AB33" s="152"/>
      <c r="AC33" s="307"/>
      <c r="AD33" s="154"/>
      <c r="AE33" s="102"/>
      <c r="AF33" s="81">
        <f t="shared" si="0"/>
        <v>0</v>
      </c>
      <c r="AH33" s="152"/>
    </row>
    <row r="34" spans="1:34" x14ac:dyDescent="0.25">
      <c r="A34" s="231">
        <v>45279</v>
      </c>
      <c r="B34" s="214" t="s">
        <v>158</v>
      </c>
      <c r="C34" s="149">
        <v>58742</v>
      </c>
      <c r="D34" s="408">
        <v>66697296</v>
      </c>
      <c r="E34" s="289">
        <v>848.4</v>
      </c>
      <c r="F34" s="103">
        <v>45294</v>
      </c>
      <c r="G34" s="515"/>
      <c r="H34" s="151"/>
      <c r="I34" s="152"/>
      <c r="J34" s="152"/>
      <c r="K34" s="92"/>
      <c r="L34" s="584">
        <v>848.4</v>
      </c>
      <c r="M34" s="153"/>
      <c r="N34" s="153"/>
      <c r="O34" s="153">
        <v>707</v>
      </c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2"/>
      <c r="AA34" s="152"/>
      <c r="AB34" s="152"/>
      <c r="AC34" s="307"/>
      <c r="AD34" s="154">
        <v>141.4</v>
      </c>
      <c r="AE34" s="102" t="s">
        <v>162</v>
      </c>
      <c r="AF34" s="81">
        <f t="shared" si="0"/>
        <v>0</v>
      </c>
      <c r="AH34" s="152"/>
    </row>
    <row r="35" spans="1:34" x14ac:dyDescent="0.25">
      <c r="A35" s="231">
        <v>45279</v>
      </c>
      <c r="B35" s="214" t="s">
        <v>159</v>
      </c>
      <c r="C35" s="149">
        <v>7858</v>
      </c>
      <c r="D35" s="408">
        <v>332424647</v>
      </c>
      <c r="E35" s="289">
        <v>697.8</v>
      </c>
      <c r="F35" s="103">
        <v>45294</v>
      </c>
      <c r="G35" s="515"/>
      <c r="H35" s="151"/>
      <c r="I35" s="152"/>
      <c r="J35" s="152"/>
      <c r="K35" s="92"/>
      <c r="L35" s="584">
        <v>1110</v>
      </c>
      <c r="M35" s="153"/>
      <c r="N35" s="153"/>
      <c r="O35" s="153">
        <v>925</v>
      </c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2"/>
      <c r="AA35" s="152"/>
      <c r="AB35" s="152"/>
      <c r="AC35" s="307"/>
      <c r="AD35" s="154">
        <v>185</v>
      </c>
      <c r="AE35" s="102" t="s">
        <v>163</v>
      </c>
      <c r="AF35" s="81">
        <f t="shared" si="0"/>
        <v>0</v>
      </c>
      <c r="AH35" s="152"/>
    </row>
    <row r="36" spans="1:34" x14ac:dyDescent="0.25">
      <c r="A36" s="231">
        <v>45279</v>
      </c>
      <c r="B36" s="214" t="s">
        <v>159</v>
      </c>
      <c r="C36" s="149">
        <v>7797</v>
      </c>
      <c r="D36" s="408">
        <v>332424647</v>
      </c>
      <c r="E36" s="289">
        <v>697.8</v>
      </c>
      <c r="F36" s="103">
        <v>45294</v>
      </c>
      <c r="G36" s="515"/>
      <c r="H36" s="151"/>
      <c r="I36" s="152"/>
      <c r="J36" s="152"/>
      <c r="K36" s="92"/>
      <c r="L36" s="584">
        <v>697.8</v>
      </c>
      <c r="M36" s="153"/>
      <c r="N36" s="153"/>
      <c r="O36" s="153">
        <f>581.5-95-35</f>
        <v>451.5</v>
      </c>
      <c r="P36" s="153">
        <v>35</v>
      </c>
      <c r="Q36" s="153"/>
      <c r="R36" s="153"/>
      <c r="S36" s="153"/>
      <c r="T36" s="153"/>
      <c r="U36" s="153"/>
      <c r="V36" s="153">
        <v>95</v>
      </c>
      <c r="W36" s="153"/>
      <c r="X36" s="153"/>
      <c r="Y36" s="153"/>
      <c r="Z36" s="152"/>
      <c r="AA36" s="152"/>
      <c r="AB36" s="152"/>
      <c r="AC36" s="307"/>
      <c r="AD36" s="154">
        <v>116.3</v>
      </c>
      <c r="AE36" s="102" t="s">
        <v>163</v>
      </c>
      <c r="AF36" s="81">
        <f t="shared" si="0"/>
        <v>0</v>
      </c>
      <c r="AH36" s="152"/>
    </row>
    <row r="37" spans="1:34" x14ac:dyDescent="0.25">
      <c r="A37" s="231">
        <v>45279</v>
      </c>
      <c r="B37" s="92" t="s">
        <v>262</v>
      </c>
      <c r="C37" s="149">
        <v>3396144</v>
      </c>
      <c r="D37" s="408">
        <v>320298913</v>
      </c>
      <c r="E37" s="289">
        <v>136.18</v>
      </c>
      <c r="F37" s="103">
        <v>45294</v>
      </c>
      <c r="G37" s="515"/>
      <c r="H37" s="151"/>
      <c r="I37" s="152"/>
      <c r="J37" s="152"/>
      <c r="K37" s="92"/>
      <c r="L37" s="584">
        <v>136.18</v>
      </c>
      <c r="M37" s="153"/>
      <c r="N37" s="153">
        <v>113.48</v>
      </c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2"/>
      <c r="AA37" s="152"/>
      <c r="AB37" s="152"/>
      <c r="AC37" s="307"/>
      <c r="AD37" s="154">
        <v>22.7</v>
      </c>
      <c r="AE37" s="102" t="s">
        <v>359</v>
      </c>
      <c r="AF37" s="81">
        <f t="shared" si="0"/>
        <v>0</v>
      </c>
      <c r="AH37" s="152"/>
    </row>
    <row r="38" spans="1:34" x14ac:dyDescent="0.25">
      <c r="A38" s="231">
        <v>45279</v>
      </c>
      <c r="B38" s="92" t="s">
        <v>309</v>
      </c>
      <c r="C38" s="149">
        <v>26324</v>
      </c>
      <c r="D38" s="408">
        <v>602030081</v>
      </c>
      <c r="E38" s="289">
        <v>110.52</v>
      </c>
      <c r="F38" s="103">
        <v>45294</v>
      </c>
      <c r="G38" s="515"/>
      <c r="H38" s="151"/>
      <c r="I38" s="152"/>
      <c r="J38" s="152"/>
      <c r="K38" s="92"/>
      <c r="L38" s="584">
        <v>110.52</v>
      </c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2"/>
      <c r="AA38" s="152">
        <v>92.1</v>
      </c>
      <c r="AB38" s="152"/>
      <c r="AC38" s="307"/>
      <c r="AD38" s="154">
        <v>18.420000000000002</v>
      </c>
      <c r="AE38" s="102" t="s">
        <v>230</v>
      </c>
      <c r="AF38" s="81">
        <f t="shared" si="0"/>
        <v>0</v>
      </c>
      <c r="AH38" s="152"/>
    </row>
    <row r="39" spans="1:34" x14ac:dyDescent="0.25">
      <c r="A39" s="231">
        <v>45279</v>
      </c>
      <c r="B39" s="92" t="s">
        <v>352</v>
      </c>
      <c r="C39" s="149" t="s">
        <v>360</v>
      </c>
      <c r="D39" s="408" t="s">
        <v>368</v>
      </c>
      <c r="E39" s="289">
        <v>50</v>
      </c>
      <c r="F39" s="103"/>
      <c r="G39" s="515"/>
      <c r="H39" s="151"/>
      <c r="I39" s="152"/>
      <c r="J39" s="152"/>
      <c r="K39" s="92"/>
      <c r="L39" s="584">
        <v>50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3">
        <v>50</v>
      </c>
      <c r="W39" s="153"/>
      <c r="X39" s="153"/>
      <c r="Y39" s="153"/>
      <c r="Z39" s="152"/>
      <c r="AA39" s="152"/>
      <c r="AB39" s="152"/>
      <c r="AC39" s="307"/>
      <c r="AD39" s="154"/>
      <c r="AE39" s="107"/>
      <c r="AF39" s="81">
        <f t="shared" si="0"/>
        <v>0</v>
      </c>
      <c r="AH39" s="152"/>
    </row>
    <row r="40" spans="1:34" x14ac:dyDescent="0.25">
      <c r="A40" s="284">
        <v>45280</v>
      </c>
      <c r="B40" s="92" t="s">
        <v>343</v>
      </c>
      <c r="C40" s="149" t="s">
        <v>361</v>
      </c>
      <c r="D40" s="408" t="s">
        <v>369</v>
      </c>
      <c r="E40" s="289">
        <v>2106.6</v>
      </c>
      <c r="F40" s="103">
        <v>45280</v>
      </c>
      <c r="G40" s="515">
        <v>2106.6</v>
      </c>
      <c r="H40" s="151"/>
      <c r="I40" s="152"/>
      <c r="J40" s="152"/>
      <c r="K40" s="92">
        <v>2106.6</v>
      </c>
      <c r="L40" s="528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2"/>
      <c r="AA40" s="152"/>
      <c r="AB40" s="152"/>
      <c r="AC40" s="307"/>
      <c r="AD40" s="154"/>
      <c r="AE40" s="107"/>
      <c r="AF40" s="81">
        <f t="shared" si="0"/>
        <v>0</v>
      </c>
      <c r="AH40" s="152"/>
    </row>
    <row r="41" spans="1:34" x14ac:dyDescent="0.25">
      <c r="A41" s="284">
        <v>45291</v>
      </c>
      <c r="B41" s="92" t="s">
        <v>344</v>
      </c>
      <c r="C41" s="149" t="s">
        <v>387</v>
      </c>
      <c r="D41" s="408" t="s">
        <v>292</v>
      </c>
      <c r="E41" s="289">
        <v>18</v>
      </c>
      <c r="F41" s="103">
        <v>45291</v>
      </c>
      <c r="G41" s="515"/>
      <c r="H41" s="151"/>
      <c r="I41" s="152"/>
      <c r="J41" s="152"/>
      <c r="K41" s="92"/>
      <c r="L41" s="528">
        <v>18</v>
      </c>
      <c r="M41" s="153"/>
      <c r="N41" s="153"/>
      <c r="O41" s="153"/>
      <c r="P41" s="153"/>
      <c r="Q41" s="153">
        <v>18</v>
      </c>
      <c r="R41" s="153"/>
      <c r="S41" s="153"/>
      <c r="T41" s="153"/>
      <c r="U41" s="153"/>
      <c r="V41" s="153"/>
      <c r="W41" s="153"/>
      <c r="X41" s="153"/>
      <c r="Y41" s="153"/>
      <c r="Z41" s="152"/>
      <c r="AA41" s="152"/>
      <c r="AB41" s="152"/>
      <c r="AC41" s="307"/>
      <c r="AD41" s="154"/>
      <c r="AE41" s="107"/>
      <c r="AF41" s="81">
        <f t="shared" si="0"/>
        <v>0</v>
      </c>
      <c r="AH41" s="152"/>
    </row>
    <row r="42" spans="1:34" x14ac:dyDescent="0.25">
      <c r="A42" s="213"/>
      <c r="B42" s="214"/>
      <c r="C42" s="215"/>
      <c r="D42" s="216"/>
      <c r="E42" s="290"/>
      <c r="F42" s="158"/>
      <c r="G42" s="217"/>
      <c r="H42" s="218"/>
      <c r="I42" s="219"/>
      <c r="J42" s="219"/>
      <c r="K42" s="214"/>
      <c r="L42" s="220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19"/>
      <c r="AA42" s="219"/>
      <c r="AB42" s="219"/>
      <c r="AC42" s="308"/>
      <c r="AD42" s="154"/>
      <c r="AE42" s="102"/>
      <c r="AF42" s="81">
        <f t="shared" si="0"/>
        <v>0</v>
      </c>
      <c r="AH42" s="38"/>
    </row>
    <row r="43" spans="1:34" x14ac:dyDescent="0.25">
      <c r="A43" s="213"/>
      <c r="B43" s="214"/>
      <c r="C43" s="215"/>
      <c r="D43" s="216"/>
      <c r="E43" s="290"/>
      <c r="F43" s="158"/>
      <c r="G43" s="217"/>
      <c r="H43" s="218"/>
      <c r="I43" s="219"/>
      <c r="J43" s="219"/>
      <c r="K43" s="214"/>
      <c r="L43" s="220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19"/>
      <c r="AA43" s="219"/>
      <c r="AB43" s="219"/>
      <c r="AC43" s="308"/>
      <c r="AD43" s="154"/>
      <c r="AE43" s="102"/>
      <c r="AF43" s="81">
        <f t="shared" si="0"/>
        <v>0</v>
      </c>
      <c r="AH43" s="38"/>
    </row>
    <row r="44" spans="1:34" x14ac:dyDescent="0.25">
      <c r="A44" s="204">
        <v>43465</v>
      </c>
      <c r="B44" s="182" t="s">
        <v>26</v>
      </c>
      <c r="C44" s="205"/>
      <c r="D44" s="184"/>
      <c r="E44" s="291"/>
      <c r="F44" s="224"/>
      <c r="G44" s="188">
        <f t="shared" ref="G44:AD44" si="5">SUM(G5:G43)</f>
        <v>91133.950000000012</v>
      </c>
      <c r="H44" s="196">
        <f t="shared" si="5"/>
        <v>45560</v>
      </c>
      <c r="I44" s="52">
        <f t="shared" si="5"/>
        <v>0</v>
      </c>
      <c r="J44" s="52">
        <f t="shared" si="5"/>
        <v>4348.1000000000004</v>
      </c>
      <c r="K44" s="222">
        <f t="shared" si="5"/>
        <v>4016.89</v>
      </c>
      <c r="L44" s="188">
        <f t="shared" si="5"/>
        <v>43901.990000000005</v>
      </c>
      <c r="M44" s="196">
        <f t="shared" si="5"/>
        <v>12756.78</v>
      </c>
      <c r="N44" s="52">
        <f t="shared" si="5"/>
        <v>5067.5099999999993</v>
      </c>
      <c r="O44" s="52">
        <f t="shared" si="5"/>
        <v>13653.480000000001</v>
      </c>
      <c r="P44" s="52">
        <f t="shared" si="5"/>
        <v>237</v>
      </c>
      <c r="Q44" s="52">
        <f t="shared" si="5"/>
        <v>54</v>
      </c>
      <c r="R44" s="52">
        <f t="shared" si="5"/>
        <v>620</v>
      </c>
      <c r="S44" s="52">
        <f t="shared" si="5"/>
        <v>604.11</v>
      </c>
      <c r="T44" s="52">
        <f t="shared" si="5"/>
        <v>999.66000000000008</v>
      </c>
      <c r="U44" s="52">
        <f t="shared" si="5"/>
        <v>265</v>
      </c>
      <c r="V44" s="52">
        <f t="shared" si="5"/>
        <v>2739.69</v>
      </c>
      <c r="W44" s="52">
        <f t="shared" si="5"/>
        <v>3000</v>
      </c>
      <c r="X44" s="52">
        <f t="shared" si="5"/>
        <v>0</v>
      </c>
      <c r="Y44" s="52">
        <f t="shared" si="5"/>
        <v>84.22</v>
      </c>
      <c r="Z44" s="52">
        <f t="shared" si="5"/>
        <v>0</v>
      </c>
      <c r="AA44" s="52">
        <f t="shared" si="5"/>
        <v>276.29999999999995</v>
      </c>
      <c r="AB44" s="52">
        <f t="shared" si="5"/>
        <v>0</v>
      </c>
      <c r="AC44" s="52">
        <f t="shared" si="5"/>
        <v>0</v>
      </c>
      <c r="AD44" s="189">
        <f t="shared" si="5"/>
        <v>3544.24</v>
      </c>
      <c r="AE44" s="189"/>
      <c r="AF44" s="81">
        <f t="shared" si="0"/>
        <v>0</v>
      </c>
      <c r="AH44" s="52">
        <f>SUM(AH5:AH43)</f>
        <v>0</v>
      </c>
    </row>
    <row r="45" spans="1:34" ht="15.75" thickBot="1" x14ac:dyDescent="0.3">
      <c r="A45" s="207">
        <v>43465</v>
      </c>
      <c r="B45" s="208" t="s">
        <v>27</v>
      </c>
      <c r="C45" s="209"/>
      <c r="D45" s="210"/>
      <c r="E45" s="292"/>
      <c r="F45" s="223"/>
      <c r="G45" s="212">
        <f t="shared" ref="G45:AD45" si="6">SUM(G6:G43)</f>
        <v>24886.6</v>
      </c>
      <c r="H45" s="212">
        <f t="shared" si="6"/>
        <v>22780</v>
      </c>
      <c r="I45" s="212">
        <f t="shared" si="6"/>
        <v>0</v>
      </c>
      <c r="J45" s="212">
        <f t="shared" si="6"/>
        <v>0</v>
      </c>
      <c r="K45" s="212">
        <f t="shared" si="6"/>
        <v>2106.6</v>
      </c>
      <c r="L45" s="201">
        <f t="shared" si="6"/>
        <v>16898.760000000002</v>
      </c>
      <c r="M45" s="191">
        <f t="shared" si="6"/>
        <v>4252.26</v>
      </c>
      <c r="N45" s="191">
        <f t="shared" si="6"/>
        <v>3931.98</v>
      </c>
      <c r="O45" s="191">
        <f t="shared" si="6"/>
        <v>5086.13</v>
      </c>
      <c r="P45" s="191">
        <f t="shared" si="6"/>
        <v>87</v>
      </c>
      <c r="Q45" s="191">
        <f t="shared" si="6"/>
        <v>18</v>
      </c>
      <c r="R45" s="191">
        <f t="shared" si="6"/>
        <v>315</v>
      </c>
      <c r="S45" s="191">
        <f t="shared" si="6"/>
        <v>0</v>
      </c>
      <c r="T45" s="191">
        <f t="shared" si="6"/>
        <v>538.6</v>
      </c>
      <c r="U45" s="191">
        <f t="shared" si="6"/>
        <v>0</v>
      </c>
      <c r="V45" s="191">
        <f t="shared" si="6"/>
        <v>1055.83</v>
      </c>
      <c r="W45" s="191">
        <f t="shared" si="6"/>
        <v>0</v>
      </c>
      <c r="X45" s="191">
        <f t="shared" si="6"/>
        <v>0</v>
      </c>
      <c r="Y45" s="191">
        <f t="shared" si="6"/>
        <v>84.22</v>
      </c>
      <c r="Z45" s="191">
        <f t="shared" si="6"/>
        <v>0</v>
      </c>
      <c r="AA45" s="191">
        <f t="shared" si="6"/>
        <v>92.1</v>
      </c>
      <c r="AB45" s="191">
        <f t="shared" si="6"/>
        <v>0</v>
      </c>
      <c r="AC45" s="191">
        <f t="shared" si="6"/>
        <v>0</v>
      </c>
      <c r="AD45" s="203">
        <f t="shared" si="6"/>
        <v>1437.64</v>
      </c>
      <c r="AE45" s="203"/>
      <c r="AF45" s="81">
        <f>+L45-SUM(M45:AD45)</f>
        <v>0</v>
      </c>
      <c r="AH45" s="194">
        <f>SUM(AH6:AH43)</f>
        <v>0</v>
      </c>
    </row>
    <row r="46" spans="1:34" ht="15.75" thickBot="1" x14ac:dyDescent="0.3">
      <c r="A46" s="111">
        <v>43465</v>
      </c>
      <c r="B46" s="62" t="s">
        <v>15</v>
      </c>
      <c r="C46" s="112"/>
      <c r="D46" s="64" t="s">
        <v>16</v>
      </c>
      <c r="E46" s="293"/>
      <c r="F46" s="135"/>
      <c r="G46" s="67">
        <f t="shared" ref="G46:AD46" si="7">+G5+G45</f>
        <v>91133.950000000012</v>
      </c>
      <c r="H46" s="68">
        <f t="shared" si="7"/>
        <v>45560</v>
      </c>
      <c r="I46" s="69">
        <f t="shared" si="7"/>
        <v>0</v>
      </c>
      <c r="J46" s="69">
        <f t="shared" si="7"/>
        <v>4348.1000000000004</v>
      </c>
      <c r="K46" s="62">
        <f t="shared" si="7"/>
        <v>4016.89</v>
      </c>
      <c r="L46" s="311">
        <f t="shared" si="7"/>
        <v>43901.990000000005</v>
      </c>
      <c r="M46" s="62">
        <f t="shared" si="7"/>
        <v>12756.78</v>
      </c>
      <c r="N46" s="62">
        <f t="shared" si="7"/>
        <v>5067.51</v>
      </c>
      <c r="O46" s="62">
        <f t="shared" si="7"/>
        <v>13653.48</v>
      </c>
      <c r="P46" s="62">
        <f t="shared" si="7"/>
        <v>237</v>
      </c>
      <c r="Q46" s="62">
        <f t="shared" si="7"/>
        <v>54</v>
      </c>
      <c r="R46" s="62">
        <f t="shared" si="7"/>
        <v>620</v>
      </c>
      <c r="S46" s="62">
        <f t="shared" si="7"/>
        <v>604.11</v>
      </c>
      <c r="T46" s="62">
        <f t="shared" si="7"/>
        <v>999.66000000000008</v>
      </c>
      <c r="U46" s="62">
        <f t="shared" si="7"/>
        <v>265</v>
      </c>
      <c r="V46" s="62">
        <f t="shared" si="7"/>
        <v>2739.69</v>
      </c>
      <c r="W46" s="62">
        <f t="shared" si="7"/>
        <v>3000</v>
      </c>
      <c r="X46" s="62">
        <f t="shared" si="7"/>
        <v>0</v>
      </c>
      <c r="Y46" s="62">
        <f t="shared" si="7"/>
        <v>84.22</v>
      </c>
      <c r="Z46" s="69">
        <f t="shared" si="7"/>
        <v>0</v>
      </c>
      <c r="AA46" s="69">
        <f t="shared" si="7"/>
        <v>276.29999999999995</v>
      </c>
      <c r="AB46" s="69">
        <f t="shared" si="7"/>
        <v>0</v>
      </c>
      <c r="AC46" s="303">
        <f t="shared" si="7"/>
        <v>0</v>
      </c>
      <c r="AD46" s="71">
        <f t="shared" si="7"/>
        <v>3544.24</v>
      </c>
      <c r="AE46" s="71"/>
      <c r="AF46" s="81">
        <f t="shared" si="0"/>
        <v>0</v>
      </c>
      <c r="AH46" s="69">
        <f>+AH45+AH5</f>
        <v>0</v>
      </c>
    </row>
    <row r="47" spans="1:34" ht="15.75" thickTop="1" x14ac:dyDescent="0.25">
      <c r="A47" s="114"/>
      <c r="B47" s="115"/>
      <c r="C47" s="116"/>
      <c r="D47" s="118"/>
      <c r="E47" s="294"/>
      <c r="F47" s="136"/>
      <c r="G47" s="115">
        <f t="shared" ref="G47:K47" si="8">+G44-G46</f>
        <v>0</v>
      </c>
      <c r="H47" s="115">
        <f t="shared" si="8"/>
        <v>0</v>
      </c>
      <c r="I47" s="115">
        <f t="shared" si="8"/>
        <v>0</v>
      </c>
      <c r="J47" s="115">
        <f t="shared" si="8"/>
        <v>0</v>
      </c>
      <c r="K47" s="115">
        <f t="shared" si="8"/>
        <v>0</v>
      </c>
      <c r="L47" s="115">
        <f>+L44-L46</f>
        <v>0</v>
      </c>
      <c r="M47" s="115">
        <f t="shared" ref="M47:AD47" si="9">+M44-M46</f>
        <v>0</v>
      </c>
      <c r="N47" s="115">
        <f t="shared" si="9"/>
        <v>0</v>
      </c>
      <c r="O47" s="115">
        <f t="shared" si="9"/>
        <v>0</v>
      </c>
      <c r="P47" s="115">
        <f t="shared" si="9"/>
        <v>0</v>
      </c>
      <c r="Q47" s="115">
        <f t="shared" si="9"/>
        <v>0</v>
      </c>
      <c r="R47" s="115">
        <f t="shared" si="9"/>
        <v>0</v>
      </c>
      <c r="S47" s="115">
        <f t="shared" si="9"/>
        <v>0</v>
      </c>
      <c r="T47" s="115"/>
      <c r="U47" s="115"/>
      <c r="V47" s="115">
        <f t="shared" si="9"/>
        <v>0</v>
      </c>
      <c r="W47" s="115">
        <f t="shared" si="9"/>
        <v>0</v>
      </c>
      <c r="X47" s="115">
        <f t="shared" si="9"/>
        <v>0</v>
      </c>
      <c r="Y47" s="115">
        <f t="shared" si="9"/>
        <v>0</v>
      </c>
      <c r="Z47" s="115">
        <f t="shared" si="9"/>
        <v>0</v>
      </c>
      <c r="AA47" s="115">
        <f t="shared" si="9"/>
        <v>0</v>
      </c>
      <c r="AB47" s="115">
        <f t="shared" si="9"/>
        <v>0</v>
      </c>
      <c r="AC47" s="115">
        <f t="shared" si="9"/>
        <v>0</v>
      </c>
      <c r="AD47" s="115">
        <f t="shared" si="9"/>
        <v>0</v>
      </c>
      <c r="AE47" s="5"/>
      <c r="AF47" s="81">
        <f t="shared" si="0"/>
        <v>0</v>
      </c>
    </row>
    <row r="48" spans="1:34" s="119" customFormat="1" x14ac:dyDescent="0.25">
      <c r="A48" s="86"/>
      <c r="C48" s="120"/>
      <c r="D48" s="122"/>
      <c r="E48" s="295"/>
      <c r="G48" s="115" t="s">
        <v>17</v>
      </c>
      <c r="H48" s="400">
        <f>SUM(H46:K46)</f>
        <v>53924.99</v>
      </c>
      <c r="I48" s="123"/>
      <c r="J48" s="123"/>
      <c r="K48" s="123"/>
      <c r="L48" s="115" t="s">
        <v>18</v>
      </c>
      <c r="M48" s="401">
        <f>SUM(M46:AD46)</f>
        <v>43901.990000000005</v>
      </c>
      <c r="N48" s="123">
        <f>+L46-M48</f>
        <v>0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85"/>
    </row>
    <row r="49" spans="1:32" x14ac:dyDescent="0.25">
      <c r="A49" s="114"/>
      <c r="B49" s="124"/>
      <c r="C49" s="125"/>
      <c r="D49" s="118"/>
      <c r="E49" s="294"/>
      <c r="F49" s="136"/>
      <c r="G49" s="115"/>
      <c r="L49" s="115"/>
    </row>
    <row r="50" spans="1:32" x14ac:dyDescent="0.25">
      <c r="A50" s="114"/>
      <c r="C50" s="125"/>
      <c r="D50" s="115" t="s">
        <v>130</v>
      </c>
      <c r="E50" s="294"/>
      <c r="F50" s="136"/>
      <c r="G50" s="400">
        <f>'Apr - Jun 2023'!G51</f>
        <v>37370.559999999998</v>
      </c>
      <c r="I50" s="81" t="s">
        <v>353</v>
      </c>
      <c r="J50" s="84"/>
      <c r="L50" s="406">
        <v>51845.88</v>
      </c>
      <c r="S50" s="585"/>
      <c r="T50" s="81" t="s">
        <v>371</v>
      </c>
    </row>
    <row r="51" spans="1:32" x14ac:dyDescent="0.25">
      <c r="A51" s="114"/>
      <c r="C51" s="125"/>
      <c r="D51" s="124" t="s">
        <v>132</v>
      </c>
      <c r="E51" s="294"/>
      <c r="F51" s="136"/>
      <c r="G51" s="402">
        <f>H48</f>
        <v>53924.99</v>
      </c>
      <c r="I51" s="82" t="s">
        <v>20</v>
      </c>
      <c r="J51" s="84"/>
      <c r="L51" s="407">
        <v>0</v>
      </c>
    </row>
    <row r="52" spans="1:32" x14ac:dyDescent="0.25">
      <c r="C52" s="125"/>
      <c r="D52" s="124"/>
      <c r="G52" s="403">
        <f>SUM(G50:G51)</f>
        <v>91295.549999999988</v>
      </c>
      <c r="I52" s="82"/>
      <c r="J52" s="84"/>
      <c r="L52" s="403">
        <f>SUM(L50:L51)</f>
        <v>51845.88</v>
      </c>
      <c r="R52" s="572"/>
    </row>
    <row r="53" spans="1:32" x14ac:dyDescent="0.25">
      <c r="C53" s="125"/>
      <c r="D53" s="124" t="s">
        <v>133</v>
      </c>
      <c r="G53" s="404">
        <f>L44</f>
        <v>43901.990000000005</v>
      </c>
      <c r="I53" s="81" t="s">
        <v>21</v>
      </c>
      <c r="L53" s="583">
        <f>4452.32</f>
        <v>4452.32</v>
      </c>
      <c r="R53" s="572"/>
    </row>
    <row r="54" spans="1:32" ht="15.75" thickBot="1" x14ac:dyDescent="0.3">
      <c r="C54" s="125"/>
      <c r="D54" s="115" t="s">
        <v>134</v>
      </c>
      <c r="G54" s="405">
        <f>G52-G53</f>
        <v>47393.559999999983</v>
      </c>
      <c r="L54" s="405">
        <f>L52-L53</f>
        <v>47393.56</v>
      </c>
      <c r="M54" s="132" t="s">
        <v>135</v>
      </c>
      <c r="R54" s="572"/>
    </row>
    <row r="55" spans="1:32" ht="15.75" thickTop="1" x14ac:dyDescent="0.25">
      <c r="B55" s="124"/>
      <c r="C55" s="125"/>
      <c r="R55" s="572"/>
    </row>
    <row r="56" spans="1:32" x14ac:dyDescent="0.25">
      <c r="L56" s="522">
        <f>L54-G54</f>
        <v>0</v>
      </c>
      <c r="M56" s="81" t="s">
        <v>22</v>
      </c>
      <c r="R56" s="573"/>
    </row>
    <row r="57" spans="1:32" x14ac:dyDescent="0.25">
      <c r="R57" s="572"/>
    </row>
    <row r="58" spans="1:32" x14ac:dyDescent="0.25">
      <c r="R58" s="572"/>
    </row>
    <row r="59" spans="1:32" x14ac:dyDescent="0.25">
      <c r="M59" s="410"/>
      <c r="N59" s="410"/>
      <c r="O59" s="410"/>
      <c r="P59" s="410"/>
      <c r="Q59" s="574"/>
      <c r="R59" s="572"/>
      <c r="S59" s="574"/>
      <c r="T59" s="574"/>
      <c r="U59" s="574"/>
      <c r="V59" s="574"/>
      <c r="W59" s="574"/>
      <c r="X59" s="410"/>
      <c r="Y59" s="410"/>
      <c r="Z59" s="410"/>
      <c r="AA59" s="410"/>
      <c r="AB59" s="410"/>
      <c r="AC59" s="410"/>
      <c r="AE59" s="119"/>
    </row>
    <row r="60" spans="1:32" x14ac:dyDescent="0.25">
      <c r="M60" s="410"/>
      <c r="N60" s="410"/>
      <c r="O60" s="410"/>
      <c r="P60" s="410"/>
      <c r="Q60" s="574"/>
      <c r="R60" s="574"/>
      <c r="S60" s="574"/>
      <c r="T60" s="574"/>
      <c r="U60" s="574"/>
      <c r="V60" s="574"/>
      <c r="W60" s="574"/>
      <c r="X60" s="410"/>
      <c r="Y60" s="410"/>
      <c r="Z60" s="410"/>
      <c r="AA60" s="410"/>
      <c r="AB60" s="410"/>
      <c r="AC60" s="410"/>
      <c r="AF60" s="312"/>
    </row>
    <row r="61" spans="1:32" x14ac:dyDescent="0.25">
      <c r="M61" s="410"/>
      <c r="N61" s="410"/>
      <c r="O61" s="410"/>
      <c r="P61" s="410"/>
      <c r="Q61" s="574"/>
      <c r="R61" s="574"/>
      <c r="S61" s="574"/>
      <c r="T61" s="574"/>
      <c r="U61" s="574"/>
      <c r="V61" s="574"/>
      <c r="W61" s="574"/>
      <c r="X61" s="410"/>
      <c r="Y61" s="410"/>
      <c r="Z61" s="410"/>
      <c r="AA61" s="410"/>
      <c r="AB61" s="410"/>
      <c r="AC61" s="410"/>
    </row>
    <row r="62" spans="1:32" x14ac:dyDescent="0.25">
      <c r="M62" s="410"/>
      <c r="N62" s="410"/>
      <c r="O62" s="410"/>
      <c r="P62" s="410"/>
      <c r="Q62" s="574"/>
      <c r="R62" s="574"/>
      <c r="S62" s="574"/>
      <c r="T62" s="574"/>
      <c r="U62" s="574"/>
      <c r="V62" s="574"/>
      <c r="W62" s="574"/>
      <c r="X62" s="410"/>
      <c r="Y62" s="410"/>
      <c r="Z62" s="410"/>
      <c r="AA62" s="410"/>
      <c r="AB62" s="410"/>
      <c r="AC62" s="410"/>
    </row>
    <row r="63" spans="1:32" x14ac:dyDescent="0.25">
      <c r="M63" s="410"/>
      <c r="N63" s="410"/>
      <c r="O63" s="410"/>
      <c r="P63" s="410"/>
      <c r="Q63" s="574"/>
      <c r="R63" s="574"/>
      <c r="S63" s="574"/>
      <c r="T63" s="574"/>
      <c r="U63" s="574"/>
      <c r="V63" s="574"/>
      <c r="W63" s="574"/>
      <c r="X63" s="410"/>
      <c r="Y63" s="410"/>
      <c r="Z63" s="410"/>
      <c r="AA63" s="410"/>
      <c r="AB63" s="410"/>
      <c r="AC63" s="410"/>
    </row>
    <row r="64" spans="1:32" x14ac:dyDescent="0.25">
      <c r="M64" s="410"/>
      <c r="N64" s="410"/>
      <c r="O64" s="410"/>
      <c r="P64" s="410"/>
      <c r="Q64" s="574"/>
      <c r="R64" s="574"/>
      <c r="S64" s="574"/>
      <c r="T64" s="574"/>
      <c r="U64" s="574"/>
      <c r="V64" s="574"/>
      <c r="W64" s="574"/>
      <c r="X64" s="410"/>
      <c r="Y64" s="410"/>
      <c r="Z64" s="410"/>
      <c r="AA64" s="410"/>
      <c r="AB64" s="410"/>
      <c r="AC64" s="410"/>
    </row>
    <row r="65" spans="12:31" x14ac:dyDescent="0.25">
      <c r="M65" s="410"/>
      <c r="N65" s="410"/>
      <c r="O65" s="410"/>
      <c r="P65" s="410"/>
      <c r="Q65" s="574"/>
      <c r="R65" s="574"/>
      <c r="S65" s="574"/>
      <c r="T65" s="574"/>
      <c r="U65" s="574"/>
      <c r="V65" s="574"/>
      <c r="W65" s="574"/>
      <c r="X65" s="410"/>
      <c r="Y65" s="410"/>
      <c r="Z65" s="410"/>
      <c r="AA65" s="410"/>
      <c r="AB65" s="410"/>
      <c r="AC65" s="410"/>
    </row>
    <row r="67" spans="12:31" x14ac:dyDescent="0.25"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</row>
    <row r="70" spans="12:31" x14ac:dyDescent="0.25">
      <c r="AE70" s="411"/>
    </row>
    <row r="71" spans="12:31" x14ac:dyDescent="0.25">
      <c r="AE71" s="411"/>
    </row>
  </sheetData>
  <phoneticPr fontId="39" type="noConversion"/>
  <pageMargins left="0.70833333333333304" right="0.70833333333333304" top="0.74791666666666701" bottom="0.74791666666666701" header="0.51180555555555496" footer="0.51180555555555496"/>
  <pageSetup paperSize="9" scale="34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O51"/>
  <sheetViews>
    <sheetView zoomScale="80" zoomScaleNormal="80" workbookViewId="0">
      <pane ySplit="4" topLeftCell="A5" activePane="bottomLeft" state="frozen"/>
      <selection activeCell="B1" sqref="B1"/>
      <selection pane="bottomLeft" activeCell="I38" sqref="I38"/>
    </sheetView>
  </sheetViews>
  <sheetFormatPr defaultRowHeight="15" x14ac:dyDescent="0.25"/>
  <cols>
    <col min="1" max="1" width="8.85546875" style="80" customWidth="1"/>
    <col min="2" max="2" width="37.7109375" style="81" bestFit="1" customWidth="1"/>
    <col min="3" max="3" width="15.28515625" style="137" bestFit="1" customWidth="1"/>
    <col min="4" max="4" width="16.42578125" style="84" bestFit="1" customWidth="1"/>
    <col min="5" max="5" width="10.5703125" style="81" bestFit="1" customWidth="1"/>
    <col min="6" max="6" width="12.28515625" style="84" bestFit="1" customWidth="1"/>
    <col min="7" max="7" width="15" style="81" bestFit="1" customWidth="1"/>
    <col min="8" max="8" width="12.140625" style="81" customWidth="1"/>
    <col min="9" max="9" width="15" style="81" customWidth="1"/>
    <col min="10" max="10" width="12.140625" style="81" customWidth="1"/>
    <col min="11" max="11" width="12" style="81" customWidth="1"/>
    <col min="12" max="12" width="16.5703125" style="81" bestFit="1" customWidth="1"/>
    <col min="13" max="30" width="12.7109375" style="81" customWidth="1"/>
    <col min="31" max="31" width="15.7109375" style="85" bestFit="1" customWidth="1"/>
    <col min="32" max="1029" width="9.140625" style="85" customWidth="1"/>
  </cols>
  <sheetData>
    <row r="1" spans="1:34" x14ac:dyDescent="0.25">
      <c r="B1" s="86" t="s">
        <v>232</v>
      </c>
      <c r="M1" s="447"/>
      <c r="N1" s="447"/>
      <c r="O1" s="447"/>
      <c r="P1" s="448"/>
      <c r="Q1" s="448"/>
      <c r="R1" s="447"/>
      <c r="S1" s="447"/>
      <c r="T1" s="447"/>
      <c r="U1" s="447"/>
      <c r="V1" s="447"/>
      <c r="W1" s="447"/>
      <c r="X1" s="448"/>
      <c r="Y1" s="447"/>
      <c r="Z1" s="449"/>
      <c r="AA1" s="447"/>
      <c r="AB1" s="447"/>
      <c r="AC1" s="447"/>
      <c r="AD1" s="450"/>
    </row>
    <row r="2" spans="1:34" x14ac:dyDescent="0.25">
      <c r="A2" s="454"/>
      <c r="B2" s="455"/>
      <c r="C2" s="456"/>
      <c r="D2" s="457"/>
      <c r="E2" s="455"/>
      <c r="F2" s="458"/>
      <c r="G2" s="458"/>
      <c r="H2" s="458"/>
      <c r="I2" s="454"/>
      <c r="J2" s="455"/>
      <c r="K2" s="414"/>
      <c r="L2" s="414"/>
      <c r="M2" s="414"/>
      <c r="N2" s="414"/>
    </row>
    <row r="3" spans="1:34" ht="15.75" thickBot="1" x14ac:dyDescent="0.3">
      <c r="B3" s="86"/>
      <c r="G3" s="87" t="s">
        <v>0</v>
      </c>
      <c r="H3" s="88"/>
      <c r="I3" s="88"/>
      <c r="J3" s="88"/>
      <c r="K3" s="88"/>
      <c r="L3" s="89" t="s">
        <v>1</v>
      </c>
      <c r="M3" s="452"/>
      <c r="N3" s="453" t="s">
        <v>85</v>
      </c>
      <c r="O3" s="258"/>
      <c r="P3" s="259"/>
      <c r="Q3" s="258"/>
      <c r="R3" s="260"/>
      <c r="S3" s="261"/>
      <c r="T3" s="261"/>
      <c r="U3" s="261"/>
      <c r="V3" s="261"/>
      <c r="W3" s="261" t="s">
        <v>86</v>
      </c>
      <c r="X3" s="261"/>
      <c r="Y3" s="262"/>
      <c r="Z3" s="263"/>
      <c r="AA3" s="264" t="s">
        <v>87</v>
      </c>
      <c r="AB3" s="264"/>
      <c r="AC3" s="265"/>
      <c r="AD3" s="90"/>
      <c r="AE3" s="90"/>
    </row>
    <row r="4" spans="1:34" ht="33.75" customHeight="1" thickTop="1" thickBot="1" x14ac:dyDescent="0.3">
      <c r="A4" s="10" t="s">
        <v>2</v>
      </c>
      <c r="B4" s="11" t="s">
        <v>101</v>
      </c>
      <c r="C4" s="12" t="s">
        <v>3</v>
      </c>
      <c r="D4" s="13" t="s">
        <v>103</v>
      </c>
      <c r="E4" s="14" t="s">
        <v>4</v>
      </c>
      <c r="F4" s="15" t="s">
        <v>107</v>
      </c>
      <c r="G4" s="16" t="s">
        <v>5</v>
      </c>
      <c r="H4" s="17" t="s">
        <v>6</v>
      </c>
      <c r="I4" s="18" t="s">
        <v>7</v>
      </c>
      <c r="J4" s="18" t="s">
        <v>8</v>
      </c>
      <c r="K4" s="19" t="s">
        <v>9</v>
      </c>
      <c r="L4" s="20" t="s">
        <v>5</v>
      </c>
      <c r="M4" s="255" t="s">
        <v>88</v>
      </c>
      <c r="N4" s="256" t="s">
        <v>89</v>
      </c>
      <c r="O4" s="256" t="s">
        <v>90</v>
      </c>
      <c r="P4" s="266" t="s">
        <v>218</v>
      </c>
      <c r="Q4" s="266" t="s">
        <v>219</v>
      </c>
      <c r="R4" s="460" t="s">
        <v>94</v>
      </c>
      <c r="S4" s="256" t="s">
        <v>92</v>
      </c>
      <c r="T4" s="256" t="s">
        <v>225</v>
      </c>
      <c r="U4" s="256" t="s">
        <v>220</v>
      </c>
      <c r="V4" s="256" t="s">
        <v>221</v>
      </c>
      <c r="W4" s="256" t="s">
        <v>10</v>
      </c>
      <c r="X4" s="266" t="s">
        <v>222</v>
      </c>
      <c r="Y4" s="256" t="s">
        <v>223</v>
      </c>
      <c r="Z4" s="267" t="s">
        <v>97</v>
      </c>
      <c r="AA4" s="256" t="s">
        <v>224</v>
      </c>
      <c r="AB4" s="256" t="s">
        <v>98</v>
      </c>
      <c r="AC4" s="296" t="s">
        <v>108</v>
      </c>
      <c r="AD4" s="21" t="s">
        <v>9</v>
      </c>
      <c r="AE4" s="21" t="s">
        <v>156</v>
      </c>
      <c r="AH4" s="525" t="s">
        <v>108</v>
      </c>
    </row>
    <row r="5" spans="1:34" x14ac:dyDescent="0.25">
      <c r="A5" s="241">
        <v>44562</v>
      </c>
      <c r="B5" s="242" t="s">
        <v>12</v>
      </c>
      <c r="C5" s="253"/>
      <c r="D5" s="246"/>
      <c r="E5" s="251"/>
      <c r="F5" s="254"/>
      <c r="G5" s="247">
        <f>'Oct - Dec 2023'!$G$46</f>
        <v>91133.950000000012</v>
      </c>
      <c r="H5" s="248">
        <f>'Oct - Dec 2023'!H46</f>
        <v>45560</v>
      </c>
      <c r="I5" s="249">
        <f>'Oct - Dec 2023'!I46</f>
        <v>0</v>
      </c>
      <c r="J5" s="249">
        <f>'Oct - Dec 2023'!J46</f>
        <v>4348.1000000000004</v>
      </c>
      <c r="K5" s="242">
        <f>'Oct - Dec 2023'!K46</f>
        <v>4016.89</v>
      </c>
      <c r="L5" s="250">
        <f>'Oct - Dec 2023'!L46</f>
        <v>43901.990000000005</v>
      </c>
      <c r="M5" s="269">
        <f>'Oct - Dec 2023'!M46</f>
        <v>12756.78</v>
      </c>
      <c r="N5" s="270">
        <f>'Oct - Dec 2023'!N46</f>
        <v>5067.51</v>
      </c>
      <c r="O5" s="270">
        <f>'Oct - Dec 2023'!O46</f>
        <v>13653.48</v>
      </c>
      <c r="P5" s="270">
        <f>'Oct - Dec 2023'!P46</f>
        <v>237</v>
      </c>
      <c r="Q5" s="270">
        <f>+'Oct - Dec 2023'!Q46</f>
        <v>54</v>
      </c>
      <c r="R5" s="270">
        <f>'Oct - Dec 2023'!R46</f>
        <v>620</v>
      </c>
      <c r="S5" s="270">
        <f>'Oct - Dec 2023'!S46</f>
        <v>604.11</v>
      </c>
      <c r="T5" s="270">
        <f>'Oct - Dec 2023'!T46</f>
        <v>999.66000000000008</v>
      </c>
      <c r="U5" s="270">
        <f>'Oct - Dec 2023'!U46</f>
        <v>265</v>
      </c>
      <c r="V5" s="270">
        <f>'Oct - Dec 2023'!V46</f>
        <v>2739.69</v>
      </c>
      <c r="W5" s="270">
        <f>'Oct - Dec 2023'!W46</f>
        <v>3000</v>
      </c>
      <c r="X5" s="270">
        <f>'Oct - Dec 2023'!X46</f>
        <v>0</v>
      </c>
      <c r="Y5" s="270">
        <f>'Oct - Dec 2023'!Y46</f>
        <v>84.22</v>
      </c>
      <c r="Z5" s="270">
        <f>'Oct - Dec 2023'!Z46</f>
        <v>0</v>
      </c>
      <c r="AA5" s="270">
        <f>'Oct - Dec 2023'!AA46</f>
        <v>276.29999999999995</v>
      </c>
      <c r="AB5" s="270">
        <f>'Oct - Dec 2023'!AB46</f>
        <v>0</v>
      </c>
      <c r="AC5" s="270">
        <f>'Oct - Dec 2023'!AC46</f>
        <v>0</v>
      </c>
      <c r="AD5" s="270">
        <f>'Oct - Dec 2023'!AD46</f>
        <v>3544.24</v>
      </c>
      <c r="AE5" s="271"/>
      <c r="AH5" s="270">
        <f>+'Oct - Dec 2023'!AH46</f>
        <v>0</v>
      </c>
    </row>
    <row r="6" spans="1:34" x14ac:dyDescent="0.25">
      <c r="A6" s="231">
        <v>45307</v>
      </c>
      <c r="B6" s="43" t="s">
        <v>157</v>
      </c>
      <c r="C6" s="451" t="s">
        <v>372</v>
      </c>
      <c r="D6" s="587" t="s">
        <v>374</v>
      </c>
      <c r="E6" s="233">
        <v>888.79</v>
      </c>
      <c r="F6" s="103">
        <v>45317</v>
      </c>
      <c r="G6" s="234"/>
      <c r="H6" s="235"/>
      <c r="I6" s="236"/>
      <c r="J6" s="236"/>
      <c r="K6" s="237"/>
      <c r="L6" s="238">
        <v>888.79</v>
      </c>
      <c r="M6" s="239">
        <v>836.29</v>
      </c>
      <c r="N6" s="236">
        <v>52.5</v>
      </c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304"/>
      <c r="AD6" s="240"/>
      <c r="AE6" s="240"/>
      <c r="AF6" s="81">
        <f t="shared" ref="AF6:AF8" si="0">+L6-SUM(M6:AD6)</f>
        <v>0</v>
      </c>
      <c r="AH6" s="36"/>
    </row>
    <row r="7" spans="1:34" x14ac:dyDescent="0.25">
      <c r="A7" s="231">
        <v>45307</v>
      </c>
      <c r="B7" s="43" t="s">
        <v>161</v>
      </c>
      <c r="C7" s="451" t="s">
        <v>372</v>
      </c>
      <c r="D7" s="588">
        <v>481612957</v>
      </c>
      <c r="E7" s="233">
        <v>269.14</v>
      </c>
      <c r="F7" s="103">
        <v>45317</v>
      </c>
      <c r="G7" s="234"/>
      <c r="H7" s="235"/>
      <c r="I7" s="236"/>
      <c r="J7" s="236"/>
      <c r="K7" s="237"/>
      <c r="L7" s="238">
        <v>269.14</v>
      </c>
      <c r="M7" s="239">
        <v>40.64</v>
      </c>
      <c r="N7" s="236">
        <v>228.5</v>
      </c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304"/>
      <c r="AD7" s="240"/>
      <c r="AE7" s="102"/>
      <c r="AF7" s="81">
        <f t="shared" si="0"/>
        <v>0</v>
      </c>
      <c r="AH7" s="36"/>
    </row>
    <row r="8" spans="1:34" x14ac:dyDescent="0.25">
      <c r="A8" s="231">
        <v>45307</v>
      </c>
      <c r="B8" s="464" t="s">
        <v>254</v>
      </c>
      <c r="C8" s="451" t="s">
        <v>372</v>
      </c>
      <c r="D8" s="509">
        <v>665927640</v>
      </c>
      <c r="E8" s="95">
        <v>384.44</v>
      </c>
      <c r="F8" s="103">
        <v>45317</v>
      </c>
      <c r="G8" s="96"/>
      <c r="H8" s="97"/>
      <c r="I8" s="98"/>
      <c r="J8" s="98"/>
      <c r="K8" s="99"/>
      <c r="L8" s="100">
        <v>384.44</v>
      </c>
      <c r="M8" s="101">
        <v>384.44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305"/>
      <c r="AD8" s="102"/>
      <c r="AE8" s="102"/>
      <c r="AF8" s="81">
        <f t="shared" si="0"/>
        <v>0</v>
      </c>
      <c r="AH8" s="36"/>
    </row>
    <row r="9" spans="1:34" x14ac:dyDescent="0.25">
      <c r="A9" s="231">
        <v>45307</v>
      </c>
      <c r="B9" s="43" t="s">
        <v>261</v>
      </c>
      <c r="C9" s="451" t="s">
        <v>372</v>
      </c>
      <c r="D9" s="509">
        <v>238195630</v>
      </c>
      <c r="E9" s="95">
        <v>16.5</v>
      </c>
      <c r="F9" s="103">
        <v>45317</v>
      </c>
      <c r="G9" s="96"/>
      <c r="H9" s="97"/>
      <c r="I9" s="98"/>
      <c r="J9" s="98"/>
      <c r="K9" s="99"/>
      <c r="L9" s="100">
        <v>16.5</v>
      </c>
      <c r="M9" s="101"/>
      <c r="N9" s="98">
        <v>16.5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305"/>
      <c r="AD9" s="102"/>
      <c r="AE9" s="102"/>
      <c r="AF9" s="81">
        <f t="shared" ref="AF9:AF31" si="1">+L9-SUM(M9:AD9)</f>
        <v>0</v>
      </c>
      <c r="AH9" s="36"/>
    </row>
    <row r="10" spans="1:34" x14ac:dyDescent="0.25">
      <c r="A10" s="231">
        <v>45307</v>
      </c>
      <c r="B10" s="214" t="s">
        <v>159</v>
      </c>
      <c r="C10" s="149">
        <v>7908</v>
      </c>
      <c r="D10" s="509">
        <v>556973911</v>
      </c>
      <c r="E10" s="95">
        <v>270</v>
      </c>
      <c r="F10" s="103">
        <v>45317</v>
      </c>
      <c r="G10" s="96"/>
      <c r="H10" s="97"/>
      <c r="I10" s="98"/>
      <c r="J10" s="98"/>
      <c r="K10" s="99"/>
      <c r="L10" s="100">
        <v>270</v>
      </c>
      <c r="M10" s="101"/>
      <c r="N10" s="98"/>
      <c r="O10" s="98"/>
      <c r="P10" s="98">
        <v>225</v>
      </c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305"/>
      <c r="AD10" s="102">
        <v>45</v>
      </c>
      <c r="AE10" s="102" t="s">
        <v>163</v>
      </c>
      <c r="AF10" s="81">
        <f t="shared" si="1"/>
        <v>0</v>
      </c>
      <c r="AH10" s="36"/>
    </row>
    <row r="11" spans="1:34" x14ac:dyDescent="0.25">
      <c r="A11" s="231">
        <v>45342</v>
      </c>
      <c r="B11" s="43" t="s">
        <v>157</v>
      </c>
      <c r="C11" s="149" t="s">
        <v>376</v>
      </c>
      <c r="D11" s="589" t="s">
        <v>390</v>
      </c>
      <c r="E11" s="95">
        <v>1029.24</v>
      </c>
      <c r="F11" s="103">
        <v>45344</v>
      </c>
      <c r="G11" s="96"/>
      <c r="H11" s="97"/>
      <c r="I11" s="98"/>
      <c r="J11" s="98"/>
      <c r="K11" s="99"/>
      <c r="L11" s="100">
        <v>1029.24</v>
      </c>
      <c r="M11" s="101">
        <f>1029.24-N11</f>
        <v>976.74</v>
      </c>
      <c r="N11" s="98">
        <v>52.5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305"/>
      <c r="AD11" s="102"/>
      <c r="AE11" s="102"/>
      <c r="AF11" s="81">
        <f t="shared" si="1"/>
        <v>0</v>
      </c>
      <c r="AH11" s="36"/>
    </row>
    <row r="12" spans="1:34" x14ac:dyDescent="0.25">
      <c r="A12" s="231">
        <v>45342</v>
      </c>
      <c r="B12" s="43" t="s">
        <v>161</v>
      </c>
      <c r="C12" s="149" t="s">
        <v>376</v>
      </c>
      <c r="D12" s="509">
        <v>860142165</v>
      </c>
      <c r="E12" s="95">
        <v>63.49</v>
      </c>
      <c r="F12" s="103">
        <v>45344</v>
      </c>
      <c r="G12" s="96"/>
      <c r="H12" s="97"/>
      <c r="I12" s="98"/>
      <c r="J12" s="98"/>
      <c r="K12" s="99"/>
      <c r="L12" s="100">
        <v>63.49</v>
      </c>
      <c r="M12" s="101">
        <v>63.49</v>
      </c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305"/>
      <c r="AD12" s="102"/>
      <c r="AE12" s="524"/>
      <c r="AF12" s="81">
        <f t="shared" si="1"/>
        <v>0</v>
      </c>
      <c r="AH12" s="156"/>
    </row>
    <row r="13" spans="1:34" x14ac:dyDescent="0.25">
      <c r="A13" s="231">
        <v>45342</v>
      </c>
      <c r="B13" s="464" t="s">
        <v>254</v>
      </c>
      <c r="C13" s="149" t="s">
        <v>376</v>
      </c>
      <c r="D13" s="509">
        <v>264492994</v>
      </c>
      <c r="E13" s="95">
        <v>384.44</v>
      </c>
      <c r="F13" s="103">
        <v>45344</v>
      </c>
      <c r="G13" s="96"/>
      <c r="H13" s="97"/>
      <c r="I13" s="98"/>
      <c r="J13" s="98"/>
      <c r="K13" s="99"/>
      <c r="L13" s="100">
        <v>384.44</v>
      </c>
      <c r="M13" s="101">
        <v>384.44</v>
      </c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305"/>
      <c r="AD13" s="102"/>
      <c r="AE13" s="524"/>
      <c r="AF13" s="81">
        <f t="shared" si="1"/>
        <v>0</v>
      </c>
      <c r="AH13" s="36"/>
    </row>
    <row r="14" spans="1:34" x14ac:dyDescent="0.25">
      <c r="A14" s="231">
        <v>45342</v>
      </c>
      <c r="B14" s="43" t="s">
        <v>261</v>
      </c>
      <c r="C14" s="149" t="s">
        <v>376</v>
      </c>
      <c r="D14" s="509">
        <v>33183758</v>
      </c>
      <c r="E14" s="95">
        <v>39.22</v>
      </c>
      <c r="F14" s="103">
        <v>45344</v>
      </c>
      <c r="G14" s="96"/>
      <c r="H14" s="97"/>
      <c r="I14" s="98"/>
      <c r="J14" s="98"/>
      <c r="K14" s="99"/>
      <c r="L14" s="100">
        <v>39.22</v>
      </c>
      <c r="M14" s="101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>
        <v>39.22</v>
      </c>
      <c r="Z14" s="98"/>
      <c r="AA14" s="98"/>
      <c r="AB14" s="98"/>
      <c r="AC14" s="305"/>
      <c r="AD14" s="102"/>
      <c r="AE14" s="524"/>
      <c r="AF14" s="81">
        <f t="shared" si="1"/>
        <v>0</v>
      </c>
      <c r="AH14" s="36"/>
    </row>
    <row r="15" spans="1:34" x14ac:dyDescent="0.25">
      <c r="A15" s="231">
        <v>45342</v>
      </c>
      <c r="B15" s="214" t="s">
        <v>159</v>
      </c>
      <c r="C15" s="149">
        <v>7859</v>
      </c>
      <c r="D15" s="590">
        <v>419680387</v>
      </c>
      <c r="E15" s="83">
        <v>391.2</v>
      </c>
      <c r="F15" s="103">
        <v>45344</v>
      </c>
      <c r="G15" s="96"/>
      <c r="H15" s="97"/>
      <c r="I15" s="98"/>
      <c r="J15" s="98"/>
      <c r="K15" s="99"/>
      <c r="L15" s="100">
        <v>391.2</v>
      </c>
      <c r="M15" s="101"/>
      <c r="N15" s="98"/>
      <c r="O15" s="98">
        <f>391.2/1.2</f>
        <v>326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305"/>
      <c r="AD15" s="102">
        <v>65.2</v>
      </c>
      <c r="AE15" s="102" t="s">
        <v>163</v>
      </c>
      <c r="AF15" s="81">
        <f t="shared" si="1"/>
        <v>0</v>
      </c>
      <c r="AH15" s="38"/>
    </row>
    <row r="16" spans="1:34" x14ac:dyDescent="0.25">
      <c r="A16" s="231">
        <v>45342</v>
      </c>
      <c r="B16" s="92" t="s">
        <v>375</v>
      </c>
      <c r="C16" s="149">
        <v>20210919</v>
      </c>
      <c r="D16" s="509">
        <v>987608091</v>
      </c>
      <c r="E16" s="95">
        <v>300</v>
      </c>
      <c r="F16" s="103">
        <v>45344</v>
      </c>
      <c r="G16" s="96"/>
      <c r="H16" s="97"/>
      <c r="I16" s="98"/>
      <c r="J16" s="98"/>
      <c r="K16" s="99"/>
      <c r="L16" s="100">
        <v>300</v>
      </c>
      <c r="M16" s="101"/>
      <c r="N16" s="14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>
        <v>250</v>
      </c>
      <c r="Z16" s="98"/>
      <c r="AA16" s="98"/>
      <c r="AB16" s="98"/>
      <c r="AC16" s="305"/>
      <c r="AD16" s="102">
        <v>50</v>
      </c>
      <c r="AE16" s="524"/>
      <c r="AF16" s="81">
        <f t="shared" si="1"/>
        <v>0</v>
      </c>
      <c r="AH16" s="152"/>
    </row>
    <row r="17" spans="1:34" x14ac:dyDescent="0.25">
      <c r="A17" s="91">
        <v>45370</v>
      </c>
      <c r="B17" s="43" t="s">
        <v>157</v>
      </c>
      <c r="C17" s="149" t="s">
        <v>378</v>
      </c>
      <c r="D17" s="588">
        <v>170408472</v>
      </c>
      <c r="E17" s="233">
        <v>1782.21</v>
      </c>
      <c r="F17" s="103">
        <v>45377</v>
      </c>
      <c r="G17" s="234"/>
      <c r="H17" s="235"/>
      <c r="I17" s="236"/>
      <c r="J17" s="236"/>
      <c r="K17" s="237"/>
      <c r="L17" s="238">
        <v>1782.21</v>
      </c>
      <c r="M17" s="239">
        <v>1729.71</v>
      </c>
      <c r="N17" s="236">
        <v>52.5</v>
      </c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304"/>
      <c r="AD17" s="240"/>
      <c r="AE17" s="524"/>
      <c r="AF17" s="81">
        <f t="shared" si="1"/>
        <v>0</v>
      </c>
      <c r="AH17" s="152"/>
    </row>
    <row r="18" spans="1:34" x14ac:dyDescent="0.25">
      <c r="A18" s="91">
        <v>45370</v>
      </c>
      <c r="B18" s="43" t="s">
        <v>161</v>
      </c>
      <c r="C18" s="149" t="s">
        <v>378</v>
      </c>
      <c r="D18" s="509">
        <v>47054265</v>
      </c>
      <c r="E18" s="95">
        <v>553.69000000000005</v>
      </c>
      <c r="F18" s="103">
        <v>45377</v>
      </c>
      <c r="G18" s="96"/>
      <c r="H18" s="97"/>
      <c r="I18" s="98"/>
      <c r="J18" s="98"/>
      <c r="K18" s="99"/>
      <c r="L18" s="100">
        <v>553.69000000000005</v>
      </c>
      <c r="M18" s="101">
        <v>553.69000000000005</v>
      </c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305"/>
      <c r="AD18" s="102"/>
      <c r="AE18" s="524"/>
      <c r="AF18" s="81">
        <f t="shared" ref="AF18" si="2">+L18-SUM(M18:AD18)</f>
        <v>0</v>
      </c>
      <c r="AH18" s="152"/>
    </row>
    <row r="19" spans="1:34" x14ac:dyDescent="0.25">
      <c r="A19" s="91">
        <v>45370</v>
      </c>
      <c r="B19" s="464" t="s">
        <v>254</v>
      </c>
      <c r="C19" s="149" t="s">
        <v>378</v>
      </c>
      <c r="D19" s="509">
        <v>627759022</v>
      </c>
      <c r="E19" s="95">
        <v>804.58</v>
      </c>
      <c r="F19" s="103">
        <v>45377</v>
      </c>
      <c r="G19" s="96"/>
      <c r="H19" s="97"/>
      <c r="I19" s="98"/>
      <c r="J19" s="98"/>
      <c r="K19" s="99"/>
      <c r="L19" s="100">
        <v>804.58</v>
      </c>
      <c r="M19" s="101">
        <v>804.58</v>
      </c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305"/>
      <c r="AD19" s="102"/>
      <c r="AE19" s="524"/>
      <c r="AF19" s="81">
        <f t="shared" ref="AF19:AF26" si="3">+L19-SUM(M19:AD19)</f>
        <v>0</v>
      </c>
      <c r="AH19" s="152"/>
    </row>
    <row r="20" spans="1:34" x14ac:dyDescent="0.25">
      <c r="A20" s="91">
        <v>45370</v>
      </c>
      <c r="B20" s="214" t="s">
        <v>159</v>
      </c>
      <c r="C20" s="149">
        <v>8001</v>
      </c>
      <c r="D20" s="509">
        <v>321888778</v>
      </c>
      <c r="E20" s="95">
        <v>765.12</v>
      </c>
      <c r="F20" s="103">
        <v>45377</v>
      </c>
      <c r="G20" s="96"/>
      <c r="H20" s="97"/>
      <c r="I20" s="98"/>
      <c r="J20" s="98"/>
      <c r="K20" s="99"/>
      <c r="L20" s="100">
        <v>270</v>
      </c>
      <c r="M20" s="101"/>
      <c r="N20" s="98"/>
      <c r="O20" s="98">
        <v>225</v>
      </c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305"/>
      <c r="AD20" s="102">
        <v>45</v>
      </c>
      <c r="AE20" s="102" t="s">
        <v>163</v>
      </c>
      <c r="AF20" s="81">
        <f t="shared" si="3"/>
        <v>0</v>
      </c>
      <c r="AH20" s="152"/>
    </row>
    <row r="21" spans="1:34" x14ac:dyDescent="0.25">
      <c r="A21" s="91">
        <v>45370</v>
      </c>
      <c r="B21" s="214" t="s">
        <v>159</v>
      </c>
      <c r="C21" s="149">
        <v>8008</v>
      </c>
      <c r="D21" s="590">
        <v>321888778</v>
      </c>
      <c r="E21" s="83">
        <v>765.12</v>
      </c>
      <c r="F21" s="103">
        <v>45377</v>
      </c>
      <c r="G21" s="96"/>
      <c r="H21" s="97"/>
      <c r="I21" s="98"/>
      <c r="J21" s="98"/>
      <c r="K21" s="99"/>
      <c r="L21" s="100">
        <v>495.12</v>
      </c>
      <c r="M21" s="101"/>
      <c r="N21" s="98"/>
      <c r="O21" s="98">
        <v>412.6</v>
      </c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305"/>
      <c r="AD21" s="102">
        <v>82.52</v>
      </c>
      <c r="AE21" s="524"/>
      <c r="AF21" s="81">
        <f t="shared" si="3"/>
        <v>0</v>
      </c>
      <c r="AH21" s="152"/>
    </row>
    <row r="22" spans="1:34" x14ac:dyDescent="0.25">
      <c r="A22" s="91">
        <v>45370</v>
      </c>
      <c r="B22" s="92" t="s">
        <v>262</v>
      </c>
      <c r="C22" s="149">
        <v>3909000</v>
      </c>
      <c r="D22" s="509">
        <v>480312314</v>
      </c>
      <c r="E22" s="95">
        <v>186.71</v>
      </c>
      <c r="F22" s="103">
        <v>45377</v>
      </c>
      <c r="G22" s="96"/>
      <c r="H22" s="97"/>
      <c r="I22" s="98"/>
      <c r="J22" s="98"/>
      <c r="K22" s="99"/>
      <c r="L22" s="100">
        <v>186.71</v>
      </c>
      <c r="M22" s="101"/>
      <c r="N22" s="148">
        <v>155.59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305"/>
      <c r="AD22" s="102">
        <v>31.12</v>
      </c>
      <c r="AE22" s="524"/>
      <c r="AF22" s="81">
        <f t="shared" si="3"/>
        <v>0</v>
      </c>
      <c r="AH22" s="152"/>
    </row>
    <row r="23" spans="1:34" x14ac:dyDescent="0.25">
      <c r="A23" s="91">
        <v>45370</v>
      </c>
      <c r="B23" s="214" t="s">
        <v>377</v>
      </c>
      <c r="C23" s="149" t="s">
        <v>379</v>
      </c>
      <c r="D23" s="588">
        <v>773778144</v>
      </c>
      <c r="E23" s="233">
        <v>806.4</v>
      </c>
      <c r="F23" s="103">
        <v>45379</v>
      </c>
      <c r="G23" s="234"/>
      <c r="H23" s="235"/>
      <c r="I23" s="236"/>
      <c r="J23" s="236"/>
      <c r="K23" s="237"/>
      <c r="L23" s="238">
        <v>806.4</v>
      </c>
      <c r="M23" s="239"/>
      <c r="N23" s="236"/>
      <c r="O23" s="236"/>
      <c r="P23" s="236">
        <v>806.4</v>
      </c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304"/>
      <c r="AD23" s="240"/>
      <c r="AE23" s="524"/>
      <c r="AF23" s="81">
        <f t="shared" si="3"/>
        <v>0</v>
      </c>
      <c r="AH23" s="152"/>
    </row>
    <row r="24" spans="1:34" x14ac:dyDescent="0.25">
      <c r="A24" s="91">
        <v>45370</v>
      </c>
      <c r="B24" s="214" t="s">
        <v>380</v>
      </c>
      <c r="C24" s="149">
        <v>2324039</v>
      </c>
      <c r="D24" s="509">
        <v>29785434</v>
      </c>
      <c r="E24" s="134">
        <v>55</v>
      </c>
      <c r="F24" s="103">
        <v>45377</v>
      </c>
      <c r="G24" s="96"/>
      <c r="H24" s="97"/>
      <c r="I24" s="98"/>
      <c r="J24" s="98"/>
      <c r="K24" s="99"/>
      <c r="L24" s="100">
        <v>55</v>
      </c>
      <c r="M24" s="101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>
        <v>55</v>
      </c>
      <c r="Z24" s="98"/>
      <c r="AA24" s="98"/>
      <c r="AB24" s="98"/>
      <c r="AC24" s="305"/>
      <c r="AD24" s="102"/>
      <c r="AE24" s="524"/>
      <c r="AF24" s="81">
        <f t="shared" si="3"/>
        <v>0</v>
      </c>
      <c r="AH24" s="152"/>
    </row>
    <row r="25" spans="1:34" x14ac:dyDescent="0.25">
      <c r="A25" s="91">
        <v>45379</v>
      </c>
      <c r="B25" s="99" t="s">
        <v>381</v>
      </c>
      <c r="C25" s="138" t="s">
        <v>392</v>
      </c>
      <c r="D25" s="509">
        <v>207285287</v>
      </c>
      <c r="E25" s="134">
        <v>294</v>
      </c>
      <c r="F25" s="103">
        <v>45384</v>
      </c>
      <c r="G25" s="96"/>
      <c r="H25" s="97"/>
      <c r="I25" s="98"/>
      <c r="J25" s="98"/>
      <c r="K25" s="99"/>
      <c r="L25" s="100">
        <v>294</v>
      </c>
      <c r="M25" s="101"/>
      <c r="N25" s="98"/>
      <c r="O25" s="98"/>
      <c r="P25" s="98">
        <v>245</v>
      </c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305"/>
      <c r="AD25" s="102">
        <v>49</v>
      </c>
      <c r="AE25" s="593" t="s">
        <v>393</v>
      </c>
      <c r="AF25" s="81">
        <f t="shared" si="3"/>
        <v>0</v>
      </c>
      <c r="AH25" s="152"/>
    </row>
    <row r="26" spans="1:34" x14ac:dyDescent="0.25">
      <c r="A26" s="91">
        <v>45013</v>
      </c>
      <c r="B26" s="99" t="s">
        <v>382</v>
      </c>
      <c r="C26" s="586" t="s">
        <v>391</v>
      </c>
      <c r="D26" s="591">
        <v>130702</v>
      </c>
      <c r="E26" s="134">
        <v>22780</v>
      </c>
      <c r="F26" s="103">
        <v>45379</v>
      </c>
      <c r="G26" s="96">
        <v>22780</v>
      </c>
      <c r="H26" s="97">
        <v>22780</v>
      </c>
      <c r="I26" s="98"/>
      <c r="J26" s="98"/>
      <c r="K26" s="99"/>
      <c r="L26" s="100"/>
      <c r="M26" s="101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305"/>
      <c r="AD26" s="102"/>
      <c r="AE26" s="524"/>
      <c r="AF26" s="81">
        <f t="shared" si="3"/>
        <v>0</v>
      </c>
      <c r="AH26" s="152"/>
    </row>
    <row r="27" spans="1:34" x14ac:dyDescent="0.25">
      <c r="A27" s="91">
        <v>45382</v>
      </c>
      <c r="B27" s="99" t="s">
        <v>383</v>
      </c>
      <c r="C27" s="149" t="s">
        <v>386</v>
      </c>
      <c r="D27" s="592" t="s">
        <v>292</v>
      </c>
      <c r="E27" s="134">
        <v>18</v>
      </c>
      <c r="F27" s="103">
        <v>45382</v>
      </c>
      <c r="G27" s="96"/>
      <c r="H27" s="97"/>
      <c r="I27" s="98"/>
      <c r="J27" s="98"/>
      <c r="K27" s="99"/>
      <c r="L27" s="100">
        <v>18</v>
      </c>
      <c r="M27" s="101"/>
      <c r="N27" s="98"/>
      <c r="O27" s="98"/>
      <c r="P27" s="98"/>
      <c r="Q27" s="98">
        <v>18</v>
      </c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305"/>
      <c r="AD27" s="102"/>
      <c r="AE27" s="102"/>
      <c r="AF27" s="81">
        <f t="shared" si="1"/>
        <v>0</v>
      </c>
      <c r="AH27" s="152"/>
    </row>
    <row r="28" spans="1:34" x14ac:dyDescent="0.25">
      <c r="A28" s="108"/>
      <c r="B28" s="99"/>
      <c r="C28" s="138"/>
      <c r="D28" s="94"/>
      <c r="E28" s="134"/>
      <c r="F28" s="139"/>
      <c r="G28" s="100"/>
      <c r="H28" s="97"/>
      <c r="I28" s="98"/>
      <c r="J28" s="98"/>
      <c r="K28" s="99"/>
      <c r="L28" s="100"/>
      <c r="M28" s="101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305"/>
      <c r="AD28" s="102"/>
      <c r="AE28" s="102"/>
      <c r="AF28" s="81">
        <f t="shared" si="1"/>
        <v>0</v>
      </c>
      <c r="AH28" s="152"/>
    </row>
    <row r="29" spans="1:34" x14ac:dyDescent="0.25">
      <c r="A29" s="204">
        <v>43190</v>
      </c>
      <c r="B29" s="182" t="s">
        <v>28</v>
      </c>
      <c r="C29" s="183"/>
      <c r="D29" s="184"/>
      <c r="E29" s="206"/>
      <c r="F29" s="184"/>
      <c r="G29" s="187">
        <f t="shared" ref="G29:AD29" si="4">SUM(G5:G28)</f>
        <v>113913.95000000001</v>
      </c>
      <c r="H29" s="196">
        <f t="shared" si="4"/>
        <v>68340</v>
      </c>
      <c r="I29" s="225">
        <f t="shared" si="4"/>
        <v>0</v>
      </c>
      <c r="J29" s="52">
        <f t="shared" si="4"/>
        <v>4348.1000000000004</v>
      </c>
      <c r="K29" s="226">
        <f t="shared" si="4"/>
        <v>4016.89</v>
      </c>
      <c r="L29" s="51">
        <f t="shared" si="4"/>
        <v>53204.160000000011</v>
      </c>
      <c r="M29" s="187">
        <f t="shared" si="4"/>
        <v>18530.8</v>
      </c>
      <c r="N29" s="52">
        <f t="shared" si="4"/>
        <v>5625.6</v>
      </c>
      <c r="O29" s="225">
        <f t="shared" si="4"/>
        <v>14617.08</v>
      </c>
      <c r="P29" s="52">
        <f t="shared" si="4"/>
        <v>1513.4</v>
      </c>
      <c r="Q29" s="52">
        <f t="shared" si="4"/>
        <v>72</v>
      </c>
      <c r="R29" s="225">
        <f t="shared" si="4"/>
        <v>620</v>
      </c>
      <c r="S29" s="52">
        <f t="shared" si="4"/>
        <v>604.11</v>
      </c>
      <c r="T29" s="52">
        <f t="shared" si="4"/>
        <v>999.66000000000008</v>
      </c>
      <c r="U29" s="52">
        <f t="shared" si="4"/>
        <v>265</v>
      </c>
      <c r="V29" s="225">
        <f t="shared" si="4"/>
        <v>2739.69</v>
      </c>
      <c r="W29" s="52">
        <f t="shared" si="4"/>
        <v>3000</v>
      </c>
      <c r="X29" s="225">
        <f t="shared" si="4"/>
        <v>0</v>
      </c>
      <c r="Y29" s="52">
        <f t="shared" si="4"/>
        <v>428.44</v>
      </c>
      <c r="Z29" s="225">
        <f t="shared" si="4"/>
        <v>0</v>
      </c>
      <c r="AA29" s="52">
        <f t="shared" si="4"/>
        <v>276.29999999999995</v>
      </c>
      <c r="AB29" s="225">
        <f t="shared" si="4"/>
        <v>0</v>
      </c>
      <c r="AC29" s="309">
        <f t="shared" si="4"/>
        <v>0</v>
      </c>
      <c r="AD29" s="189">
        <f t="shared" si="4"/>
        <v>3912.0799999999995</v>
      </c>
      <c r="AE29" s="189"/>
      <c r="AF29" s="81">
        <f t="shared" si="1"/>
        <v>0</v>
      </c>
      <c r="AH29" s="52">
        <f>SUM(AH5:AH28)</f>
        <v>0</v>
      </c>
    </row>
    <row r="30" spans="1:34" ht="15.75" thickBot="1" x14ac:dyDescent="0.3">
      <c r="A30" s="109">
        <v>43190</v>
      </c>
      <c r="B30" s="23" t="s">
        <v>29</v>
      </c>
      <c r="C30" s="54"/>
      <c r="D30" s="55"/>
      <c r="E30" s="110"/>
      <c r="F30" s="55"/>
      <c r="G30" s="58">
        <f t="shared" ref="G30:AB30" si="5">SUM(G6:G28)</f>
        <v>22780</v>
      </c>
      <c r="H30" s="197">
        <f t="shared" si="5"/>
        <v>22780</v>
      </c>
      <c r="I30" s="198">
        <f t="shared" si="5"/>
        <v>0</v>
      </c>
      <c r="J30" s="198">
        <f t="shared" si="5"/>
        <v>0</v>
      </c>
      <c r="K30" s="227">
        <f t="shared" si="5"/>
        <v>0</v>
      </c>
      <c r="L30" s="59">
        <f t="shared" si="5"/>
        <v>9302.1699999999983</v>
      </c>
      <c r="M30" s="197">
        <f t="shared" si="5"/>
        <v>5774.02</v>
      </c>
      <c r="N30" s="198">
        <f t="shared" si="5"/>
        <v>558.09</v>
      </c>
      <c r="O30" s="198">
        <f t="shared" si="5"/>
        <v>963.6</v>
      </c>
      <c r="P30" s="198">
        <f t="shared" si="5"/>
        <v>1276.4000000000001</v>
      </c>
      <c r="Q30" s="198">
        <f t="shared" si="5"/>
        <v>18</v>
      </c>
      <c r="R30" s="198">
        <f t="shared" si="5"/>
        <v>0</v>
      </c>
      <c r="S30" s="198">
        <f t="shared" si="5"/>
        <v>0</v>
      </c>
      <c r="T30" s="198">
        <f t="shared" si="5"/>
        <v>0</v>
      </c>
      <c r="U30" s="198">
        <f t="shared" si="5"/>
        <v>0</v>
      </c>
      <c r="V30" s="198">
        <f t="shared" si="5"/>
        <v>0</v>
      </c>
      <c r="W30" s="198">
        <f t="shared" si="5"/>
        <v>0</v>
      </c>
      <c r="X30" s="198">
        <f t="shared" si="5"/>
        <v>0</v>
      </c>
      <c r="Y30" s="198">
        <f t="shared" si="5"/>
        <v>344.22</v>
      </c>
      <c r="Z30" s="198">
        <f t="shared" si="5"/>
        <v>0</v>
      </c>
      <c r="AA30" s="198">
        <f t="shared" si="5"/>
        <v>0</v>
      </c>
      <c r="AB30" s="198">
        <f t="shared" si="5"/>
        <v>0</v>
      </c>
      <c r="AC30" s="310"/>
      <c r="AD30" s="229">
        <f>SUM(AD6:AD28)</f>
        <v>367.84</v>
      </c>
      <c r="AE30" s="203"/>
      <c r="AF30" s="81">
        <f t="shared" si="1"/>
        <v>0</v>
      </c>
      <c r="AH30" s="194">
        <f>SUM(AH6:AH28)</f>
        <v>0</v>
      </c>
    </row>
    <row r="31" spans="1:34" ht="15.75" thickBot="1" x14ac:dyDescent="0.3">
      <c r="A31" s="111">
        <v>43190</v>
      </c>
      <c r="B31" s="62" t="s">
        <v>30</v>
      </c>
      <c r="C31" s="63"/>
      <c r="D31" s="64" t="s">
        <v>16</v>
      </c>
      <c r="E31" s="113"/>
      <c r="F31" s="64"/>
      <c r="G31" s="67">
        <f t="shared" ref="G31:AD31" si="6">+G5+G30</f>
        <v>113913.95000000001</v>
      </c>
      <c r="H31" s="67">
        <f t="shared" si="6"/>
        <v>68340</v>
      </c>
      <c r="I31" s="69">
        <f t="shared" si="6"/>
        <v>0</v>
      </c>
      <c r="J31" s="69">
        <f t="shared" si="6"/>
        <v>4348.1000000000004</v>
      </c>
      <c r="K31" s="228">
        <f t="shared" si="6"/>
        <v>4016.89</v>
      </c>
      <c r="L31" s="70">
        <f t="shared" si="6"/>
        <v>53204.160000000003</v>
      </c>
      <c r="M31" s="67">
        <f t="shared" si="6"/>
        <v>18530.800000000003</v>
      </c>
      <c r="N31" s="69">
        <f t="shared" si="6"/>
        <v>5625.6</v>
      </c>
      <c r="O31" s="69">
        <f t="shared" si="6"/>
        <v>14617.08</v>
      </c>
      <c r="P31" s="69">
        <f t="shared" si="6"/>
        <v>1513.4</v>
      </c>
      <c r="Q31" s="69">
        <f t="shared" si="6"/>
        <v>72</v>
      </c>
      <c r="R31" s="69">
        <f t="shared" si="6"/>
        <v>620</v>
      </c>
      <c r="S31" s="69">
        <f t="shared" si="6"/>
        <v>604.11</v>
      </c>
      <c r="T31" s="69">
        <f t="shared" si="6"/>
        <v>999.66000000000008</v>
      </c>
      <c r="U31" s="69">
        <f t="shared" si="6"/>
        <v>265</v>
      </c>
      <c r="V31" s="69">
        <f t="shared" si="6"/>
        <v>2739.69</v>
      </c>
      <c r="W31" s="69">
        <f t="shared" si="6"/>
        <v>3000</v>
      </c>
      <c r="X31" s="69">
        <f t="shared" si="6"/>
        <v>0</v>
      </c>
      <c r="Y31" s="69">
        <f t="shared" si="6"/>
        <v>428.44000000000005</v>
      </c>
      <c r="Z31" s="69">
        <f t="shared" si="6"/>
        <v>0</v>
      </c>
      <c r="AA31" s="69">
        <f t="shared" si="6"/>
        <v>276.29999999999995</v>
      </c>
      <c r="AB31" s="69">
        <f t="shared" si="6"/>
        <v>0</v>
      </c>
      <c r="AC31" s="303">
        <f t="shared" si="6"/>
        <v>0</v>
      </c>
      <c r="AD31" s="71">
        <f t="shared" si="6"/>
        <v>3912.08</v>
      </c>
      <c r="AE31" s="71"/>
      <c r="AF31" s="81">
        <f t="shared" si="1"/>
        <v>0</v>
      </c>
      <c r="AH31" s="69">
        <f>+AH5+AH30</f>
        <v>0</v>
      </c>
    </row>
    <row r="32" spans="1:34" ht="15.75" thickTop="1" x14ac:dyDescent="0.25">
      <c r="A32" s="114"/>
      <c r="B32" s="115"/>
      <c r="C32" s="141"/>
      <c r="D32" s="118"/>
      <c r="E32" s="115"/>
      <c r="F32" s="118"/>
      <c r="G32" s="115">
        <f t="shared" ref="G32:AC32" si="7">+G29-G31</f>
        <v>0</v>
      </c>
      <c r="H32" s="115">
        <f t="shared" si="7"/>
        <v>0</v>
      </c>
      <c r="I32" s="115">
        <f t="shared" si="7"/>
        <v>0</v>
      </c>
      <c r="J32" s="115">
        <f t="shared" si="7"/>
        <v>0</v>
      </c>
      <c r="K32" s="115">
        <f t="shared" si="7"/>
        <v>0</v>
      </c>
      <c r="L32" s="115">
        <f t="shared" si="7"/>
        <v>0</v>
      </c>
      <c r="M32" s="115">
        <f t="shared" si="7"/>
        <v>0</v>
      </c>
      <c r="N32" s="115">
        <f t="shared" si="7"/>
        <v>0</v>
      </c>
      <c r="O32" s="115">
        <f t="shared" si="7"/>
        <v>0</v>
      </c>
      <c r="P32" s="115">
        <f t="shared" si="7"/>
        <v>0</v>
      </c>
      <c r="Q32" s="115">
        <f t="shared" si="7"/>
        <v>0</v>
      </c>
      <c r="R32" s="115">
        <f t="shared" si="7"/>
        <v>0</v>
      </c>
      <c r="S32" s="115">
        <f t="shared" si="7"/>
        <v>0</v>
      </c>
      <c r="T32" s="115"/>
      <c r="U32" s="115"/>
      <c r="V32" s="115">
        <f t="shared" si="7"/>
        <v>0</v>
      </c>
      <c r="W32" s="115">
        <f t="shared" si="7"/>
        <v>0</v>
      </c>
      <c r="X32" s="115">
        <f t="shared" si="7"/>
        <v>0</v>
      </c>
      <c r="Y32" s="115">
        <f t="shared" si="7"/>
        <v>0</v>
      </c>
      <c r="Z32" s="115">
        <f t="shared" si="7"/>
        <v>0</v>
      </c>
      <c r="AA32" s="115">
        <f t="shared" si="7"/>
        <v>0</v>
      </c>
      <c r="AB32" s="115">
        <f t="shared" si="7"/>
        <v>0</v>
      </c>
      <c r="AC32" s="115">
        <f t="shared" si="7"/>
        <v>0</v>
      </c>
      <c r="AD32" s="115">
        <f t="shared" ref="AD32" si="8">+AD29-AD31</f>
        <v>0</v>
      </c>
    </row>
    <row r="33" spans="1:31" s="119" customFormat="1" x14ac:dyDescent="0.25">
      <c r="A33" s="86"/>
      <c r="C33" s="142"/>
      <c r="D33" s="122"/>
      <c r="E33" s="132"/>
      <c r="F33" s="122"/>
      <c r="G33" s="115" t="s">
        <v>17</v>
      </c>
      <c r="H33" s="123">
        <f>SUM(H31:K31)</f>
        <v>76704.990000000005</v>
      </c>
      <c r="I33" s="123"/>
      <c r="J33" s="123"/>
      <c r="K33" s="123"/>
      <c r="L33" s="115" t="s">
        <v>18</v>
      </c>
      <c r="M33" s="123">
        <f>SUM(M31:AD31)</f>
        <v>53204.160000000018</v>
      </c>
      <c r="N33" s="143" t="s">
        <v>31</v>
      </c>
      <c r="O33" s="123">
        <f>M33-L31</f>
        <v>0</v>
      </c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85"/>
    </row>
    <row r="34" spans="1:31" x14ac:dyDescent="0.25">
      <c r="A34" s="114"/>
      <c r="B34" s="124"/>
      <c r="C34" s="144"/>
      <c r="D34" s="118"/>
      <c r="E34" s="115"/>
      <c r="F34" s="118"/>
      <c r="G34" s="115"/>
      <c r="L34" s="115"/>
    </row>
    <row r="35" spans="1:31" x14ac:dyDescent="0.25">
      <c r="A35" s="114"/>
      <c r="B35" s="115" t="s">
        <v>19</v>
      </c>
      <c r="C35" s="144"/>
      <c r="D35" s="118"/>
      <c r="E35" s="115"/>
      <c r="F35" s="118"/>
      <c r="G35" s="115">
        <f>'Apr - Jun 2023'!G51</f>
        <v>37370.559999999998</v>
      </c>
      <c r="I35" s="81" t="s">
        <v>373</v>
      </c>
      <c r="J35" s="84"/>
      <c r="L35" s="410">
        <v>61215.39</v>
      </c>
    </row>
    <row r="36" spans="1:31" x14ac:dyDescent="0.25">
      <c r="A36" s="114"/>
      <c r="B36" s="124" t="s">
        <v>32</v>
      </c>
      <c r="C36" s="144"/>
      <c r="D36" s="118"/>
      <c r="E36" s="115"/>
      <c r="F36" s="118"/>
      <c r="G36" s="129">
        <f>H33</f>
        <v>76704.990000000005</v>
      </c>
      <c r="I36" s="130" t="s">
        <v>20</v>
      </c>
      <c r="J36" s="84"/>
      <c r="L36" s="131">
        <v>0</v>
      </c>
    </row>
    <row r="37" spans="1:31" x14ac:dyDescent="0.25">
      <c r="B37" s="124"/>
      <c r="C37" s="144"/>
      <c r="G37" s="132">
        <f>SUM(G35:G36)</f>
        <v>114075.55</v>
      </c>
      <c r="I37" s="82"/>
      <c r="J37" s="84"/>
      <c r="L37" s="132">
        <f>SUM(L35:L36)</f>
        <v>61215.39</v>
      </c>
    </row>
    <row r="38" spans="1:31" x14ac:dyDescent="0.25">
      <c r="B38" s="124" t="s">
        <v>33</v>
      </c>
      <c r="C38" s="144"/>
      <c r="G38" s="81">
        <f>M33</f>
        <v>53204.160000000018</v>
      </c>
      <c r="I38" s="81" t="s">
        <v>21</v>
      </c>
      <c r="L38" s="81">
        <f>50+294</f>
        <v>344</v>
      </c>
      <c r="M38" s="81" t="s">
        <v>394</v>
      </c>
    </row>
    <row r="39" spans="1:31" ht="15.75" thickBot="1" x14ac:dyDescent="0.3">
      <c r="B39" s="115" t="s">
        <v>34</v>
      </c>
      <c r="C39" s="144"/>
      <c r="G39" s="133">
        <f>G37-G38</f>
        <v>60871.389999999985</v>
      </c>
      <c r="L39" s="133">
        <f>L37-L38</f>
        <v>60871.39</v>
      </c>
      <c r="M39" s="132" t="s">
        <v>238</v>
      </c>
    </row>
    <row r="40" spans="1:31" ht="15.75" thickTop="1" x14ac:dyDescent="0.25">
      <c r="B40" s="124"/>
      <c r="C40" s="144"/>
    </row>
    <row r="41" spans="1:31" x14ac:dyDescent="0.25">
      <c r="L41" s="132">
        <f>L39-G39</f>
        <v>0</v>
      </c>
      <c r="M41" s="81" t="s">
        <v>22</v>
      </c>
    </row>
    <row r="47" spans="1:31" x14ac:dyDescent="0.25">
      <c r="J47" s="572"/>
    </row>
    <row r="48" spans="1:31" x14ac:dyDescent="0.25">
      <c r="J48" s="572"/>
    </row>
    <row r="49" spans="10:10" x14ac:dyDescent="0.25">
      <c r="J49" s="572"/>
    </row>
    <row r="50" spans="10:10" x14ac:dyDescent="0.25">
      <c r="J50" s="572"/>
    </row>
    <row r="51" spans="10:10" x14ac:dyDescent="0.25">
      <c r="J51" s="572"/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4"/>
  <sheetViews>
    <sheetView zoomScale="80" zoomScaleNormal="80" workbookViewId="0">
      <selection activeCell="G22" sqref="A1:G22"/>
    </sheetView>
  </sheetViews>
  <sheetFormatPr defaultRowHeight="15" x14ac:dyDescent="0.25"/>
  <cols>
    <col min="1" max="1" width="10.7109375" style="85" customWidth="1"/>
    <col min="2" max="2" width="13.7109375" style="85" customWidth="1"/>
    <col min="3" max="3" width="16.5703125" style="85" customWidth="1"/>
    <col min="4" max="4" width="20.5703125" style="85" customWidth="1"/>
    <col min="5" max="5" width="15.5703125" style="85" customWidth="1"/>
    <col min="6" max="6" width="20" style="85" customWidth="1"/>
    <col min="7" max="7" width="15.140625" style="85" bestFit="1" customWidth="1"/>
    <col min="8" max="1025" width="10.7109375" style="85" customWidth="1"/>
  </cols>
  <sheetData>
    <row r="1" spans="1:7" x14ac:dyDescent="0.25">
      <c r="A1" s="119" t="s">
        <v>35</v>
      </c>
    </row>
    <row r="3" spans="1:7" x14ac:dyDescent="0.25">
      <c r="A3" s="119" t="s">
        <v>384</v>
      </c>
    </row>
    <row r="4" spans="1:7" x14ac:dyDescent="0.25">
      <c r="G4" s="404"/>
    </row>
    <row r="5" spans="1:7" x14ac:dyDescent="0.25">
      <c r="A5" s="81" t="s">
        <v>385</v>
      </c>
      <c r="B5" s="82"/>
      <c r="C5" s="84"/>
      <c r="E5" s="81" t="s">
        <v>36</v>
      </c>
      <c r="G5" s="503">
        <v>61215.39</v>
      </c>
    </row>
    <row r="6" spans="1:7" x14ac:dyDescent="0.25">
      <c r="A6" s="81"/>
      <c r="B6" s="82"/>
      <c r="C6" s="84"/>
      <c r="D6" s="81"/>
      <c r="G6" s="403"/>
    </row>
    <row r="7" spans="1:7" x14ac:dyDescent="0.25">
      <c r="A7" s="81" t="s">
        <v>37</v>
      </c>
      <c r="B7" s="82"/>
      <c r="C7" s="84"/>
      <c r="D7" s="81"/>
      <c r="G7" s="597"/>
    </row>
    <row r="8" spans="1:7" x14ac:dyDescent="0.25">
      <c r="A8" s="81"/>
      <c r="B8" s="82"/>
      <c r="C8" s="84"/>
      <c r="D8" s="81"/>
      <c r="G8" s="403">
        <f>SUM(G5:G7)</f>
        <v>61215.39</v>
      </c>
    </row>
    <row r="9" spans="1:7" x14ac:dyDescent="0.25">
      <c r="A9" s="81" t="s">
        <v>21</v>
      </c>
      <c r="B9" s="81"/>
      <c r="C9" s="81" t="s">
        <v>38</v>
      </c>
      <c r="D9" s="81"/>
      <c r="G9" s="404">
        <v>344</v>
      </c>
    </row>
    <row r="10" spans="1:7" ht="25.9" customHeight="1" x14ac:dyDescent="0.25">
      <c r="A10" s="132" t="s">
        <v>421</v>
      </c>
      <c r="B10" s="81"/>
      <c r="C10" s="81"/>
      <c r="D10" s="81"/>
      <c r="G10" s="405">
        <f>G8-G9</f>
        <v>60871.39</v>
      </c>
    </row>
    <row r="11" spans="1:7" ht="25.9" customHeight="1" x14ac:dyDescent="0.25">
      <c r="A11" s="132"/>
      <c r="B11" s="81"/>
      <c r="C11" s="81"/>
      <c r="D11" s="81"/>
      <c r="G11" s="403"/>
    </row>
    <row r="12" spans="1:7" ht="25.9" customHeight="1" x14ac:dyDescent="0.25">
      <c r="A12" s="132" t="s">
        <v>39</v>
      </c>
      <c r="B12" s="81"/>
      <c r="C12" s="81"/>
      <c r="D12" s="81"/>
      <c r="G12" s="403"/>
    </row>
    <row r="13" spans="1:7" x14ac:dyDescent="0.25">
      <c r="G13" s="404"/>
    </row>
    <row r="14" spans="1:7" x14ac:dyDescent="0.25">
      <c r="A14" s="115" t="s">
        <v>239</v>
      </c>
      <c r="B14" s="125"/>
      <c r="C14" s="118"/>
      <c r="G14" s="400">
        <f>'Apr - Jun 2023'!G5</f>
        <v>37370.559999999998</v>
      </c>
    </row>
    <row r="15" spans="1:7" x14ac:dyDescent="0.25">
      <c r="A15" s="124" t="s">
        <v>40</v>
      </c>
      <c r="B15" s="125"/>
      <c r="C15" s="118"/>
      <c r="G15" s="598">
        <f>'Jan - March 2024'!H33</f>
        <v>76704.990000000005</v>
      </c>
    </row>
    <row r="16" spans="1:7" x14ac:dyDescent="0.25">
      <c r="A16" s="124"/>
      <c r="B16" s="125"/>
      <c r="C16" s="84"/>
      <c r="G16" s="403">
        <f>SUM(G14:G15)</f>
        <v>114075.55</v>
      </c>
    </row>
    <row r="17" spans="1:7" x14ac:dyDescent="0.25">
      <c r="A17" s="124" t="s">
        <v>41</v>
      </c>
      <c r="B17" s="125"/>
      <c r="C17" s="84"/>
      <c r="G17" s="404">
        <f>'Jan - March 2024'!M33</f>
        <v>53204.160000000018</v>
      </c>
    </row>
    <row r="18" spans="1:7" ht="24" customHeight="1" x14ac:dyDescent="0.25">
      <c r="A18" s="115" t="s">
        <v>240</v>
      </c>
      <c r="B18" s="125"/>
      <c r="C18" s="84"/>
      <c r="G18" s="405">
        <f>G16-G17</f>
        <v>60871.389999999985</v>
      </c>
    </row>
    <row r="19" spans="1:7" x14ac:dyDescent="0.25">
      <c r="G19" s="400"/>
    </row>
    <row r="20" spans="1:7" x14ac:dyDescent="0.25">
      <c r="A20" s="85" t="s">
        <v>395</v>
      </c>
      <c r="C20" s="85" t="s">
        <v>396</v>
      </c>
      <c r="G20" s="599">
        <v>50</v>
      </c>
    </row>
    <row r="21" spans="1:7" x14ac:dyDescent="0.25">
      <c r="C21" s="85" t="s">
        <v>397</v>
      </c>
      <c r="G21" s="404">
        <v>294</v>
      </c>
    </row>
    <row r="22" spans="1:7" ht="15.75" thickBot="1" x14ac:dyDescent="0.3">
      <c r="G22" s="600">
        <f>SUM(G20:G21)</f>
        <v>344</v>
      </c>
    </row>
    <row r="23" spans="1:7" ht="15.75" thickTop="1" x14ac:dyDescent="0.25"/>
    <row r="24" spans="1:7" x14ac:dyDescent="0.25">
      <c r="F24" s="85" t="s">
        <v>398</v>
      </c>
      <c r="G24" s="81">
        <f>+G10-G18</f>
        <v>0</v>
      </c>
    </row>
  </sheetData>
  <pageMargins left="0.7" right="0.7" top="0.75" bottom="0.75" header="0.51180555555555496" footer="0.51180555555555496"/>
  <pageSetup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7"/>
  <sheetViews>
    <sheetView zoomScale="80" zoomScaleNormal="80" workbookViewId="0">
      <selection activeCell="L60" sqref="L60"/>
    </sheetView>
  </sheetViews>
  <sheetFormatPr defaultRowHeight="15" x14ac:dyDescent="0.25"/>
  <cols>
    <col min="1" max="1" width="8.5703125" customWidth="1"/>
    <col min="2" max="2" width="17.140625" customWidth="1"/>
    <col min="3" max="4" width="9.140625" customWidth="1"/>
    <col min="5" max="8" width="8.5703125" customWidth="1"/>
    <col min="9" max="9" width="12.5703125" customWidth="1"/>
    <col min="10" max="16" width="8.5703125" customWidth="1"/>
    <col min="17" max="17" width="11" customWidth="1"/>
    <col min="18" max="18" width="14" customWidth="1"/>
    <col min="19" max="1025" width="8.5703125" customWidth="1"/>
  </cols>
  <sheetData>
    <row r="1" spans="1:18" x14ac:dyDescent="0.25">
      <c r="A1" t="s">
        <v>42</v>
      </c>
    </row>
    <row r="3" spans="1:18" x14ac:dyDescent="0.25">
      <c r="C3" s="146" t="e">
        <f>#REF!</f>
        <v>#REF!</v>
      </c>
      <c r="D3" s="146" t="e">
        <f>#REF!</f>
        <v>#REF!</v>
      </c>
      <c r="E3" s="146" t="e">
        <f>#REF!</f>
        <v>#REF!</v>
      </c>
      <c r="F3" s="146" t="e">
        <f>#REF!</f>
        <v>#REF!</v>
      </c>
      <c r="G3" s="146" t="e">
        <f>#REF!</f>
        <v>#REF!</v>
      </c>
      <c r="H3" s="146" t="e">
        <f>#REF!</f>
        <v>#REF!</v>
      </c>
      <c r="I3" s="146" t="e">
        <f>#REF!</f>
        <v>#REF!</v>
      </c>
      <c r="J3" s="146" t="e">
        <f>#REF!</f>
        <v>#REF!</v>
      </c>
      <c r="K3" s="146" t="e">
        <f>#REF!</f>
        <v>#REF!</v>
      </c>
      <c r="L3" s="146" t="e">
        <f>#REF!</f>
        <v>#REF!</v>
      </c>
      <c r="M3" s="146" t="e">
        <f>#REF!</f>
        <v>#REF!</v>
      </c>
      <c r="N3" s="146" t="e">
        <f>#REF!</f>
        <v>#REF!</v>
      </c>
      <c r="O3" s="146" t="e">
        <f>#REF!</f>
        <v>#REF!</v>
      </c>
      <c r="P3" s="146" t="e">
        <f>#REF!</f>
        <v>#REF!</v>
      </c>
      <c r="Q3" s="146"/>
      <c r="R3" s="146" t="e">
        <f>#REF!</f>
        <v>#REF!</v>
      </c>
    </row>
    <row r="4" spans="1:18" x14ac:dyDescent="0.25">
      <c r="A4" t="e">
        <f>#REF!</f>
        <v>#REF!</v>
      </c>
      <c r="C4" s="146" t="e">
        <f>#REF!</f>
        <v>#REF!</v>
      </c>
      <c r="D4" s="146" t="e">
        <f>#REF!</f>
        <v>#REF!</v>
      </c>
      <c r="E4" s="146" t="e">
        <f>#REF!</f>
        <v>#REF!</v>
      </c>
      <c r="F4" s="146" t="e">
        <f>#REF!</f>
        <v>#REF!</v>
      </c>
      <c r="G4" s="146" t="e">
        <f>#REF!</f>
        <v>#REF!</v>
      </c>
      <c r="H4" s="146" t="e">
        <f>#REF!</f>
        <v>#REF!</v>
      </c>
      <c r="I4" s="146" t="e">
        <f>#REF!</f>
        <v>#REF!</v>
      </c>
      <c r="J4" s="146" t="e">
        <f>#REF!</f>
        <v>#REF!</v>
      </c>
      <c r="K4" s="146" t="e">
        <f>#REF!</f>
        <v>#REF!</v>
      </c>
      <c r="L4" s="146" t="e">
        <f>#REF!</f>
        <v>#REF!</v>
      </c>
      <c r="M4" s="146" t="e">
        <f>#REF!</f>
        <v>#REF!</v>
      </c>
      <c r="N4" s="146" t="e">
        <f>#REF!</f>
        <v>#REF!</v>
      </c>
      <c r="O4" s="146" t="e">
        <f>#REF!</f>
        <v>#REF!</v>
      </c>
      <c r="P4" s="146" t="e">
        <f>#REF!</f>
        <v>#REF!</v>
      </c>
      <c r="Q4" s="146"/>
      <c r="R4" s="146" t="e">
        <f>#REF!</f>
        <v>#REF!</v>
      </c>
    </row>
    <row r="5" spans="1:18" s="145" customFormat="1" x14ac:dyDescent="0.25">
      <c r="A5" s="145" t="e">
        <f>#REF!</f>
        <v>#REF!</v>
      </c>
      <c r="C5" s="147" t="e">
        <f>#REF!</f>
        <v>#REF!</v>
      </c>
      <c r="D5" s="147" t="e">
        <f>#REF!</f>
        <v>#REF!</v>
      </c>
      <c r="E5" s="147" t="e">
        <f>#REF!</f>
        <v>#REF!</v>
      </c>
      <c r="F5" s="147" t="e">
        <f>#REF!</f>
        <v>#REF!</v>
      </c>
      <c r="G5" s="147" t="e">
        <f>#REF!</f>
        <v>#REF!</v>
      </c>
      <c r="H5" s="147" t="e">
        <f>#REF!</f>
        <v>#REF!</v>
      </c>
      <c r="I5" s="147" t="e">
        <f>#REF!</f>
        <v>#REF!</v>
      </c>
      <c r="J5" s="147" t="e">
        <f>#REF!</f>
        <v>#REF!</v>
      </c>
      <c r="K5" s="147" t="e">
        <f>#REF!</f>
        <v>#REF!</v>
      </c>
      <c r="L5" s="147" t="e">
        <f>#REF!</f>
        <v>#REF!</v>
      </c>
      <c r="M5" s="147" t="e">
        <f>#REF!</f>
        <v>#REF!</v>
      </c>
      <c r="N5" s="147" t="e">
        <f>#REF!</f>
        <v>#REF!</v>
      </c>
      <c r="O5" s="147" t="e">
        <f>#REF!</f>
        <v>#REF!</v>
      </c>
      <c r="P5" s="147" t="e">
        <f>#REF!</f>
        <v>#REF!</v>
      </c>
      <c r="Q5" s="147" t="e">
        <f>#REF!</f>
        <v>#REF!</v>
      </c>
      <c r="R5" s="147" t="e">
        <f>#REF!</f>
        <v>#REF!</v>
      </c>
    </row>
    <row r="7" spans="1:18" x14ac:dyDescent="0.25">
      <c r="H7" t="e">
        <f>#REF!</f>
        <v>#REF!</v>
      </c>
    </row>
    <row r="8" spans="1:18" x14ac:dyDescent="0.25">
      <c r="H8" t="e">
        <f>#REF!</f>
        <v>#REF!</v>
      </c>
    </row>
    <row r="11" spans="1:18" x14ac:dyDescent="0.25">
      <c r="A11" s="603" t="s">
        <v>43</v>
      </c>
      <c r="B11" s="603"/>
      <c r="C11" s="603"/>
      <c r="D11" s="603"/>
      <c r="E11" s="603"/>
      <c r="F11" s="603"/>
      <c r="G11" s="603"/>
      <c r="H11" s="603"/>
      <c r="I11" s="603"/>
      <c r="J11" s="603"/>
    </row>
    <row r="12" spans="1:18" x14ac:dyDescent="0.25">
      <c r="A12" s="603"/>
      <c r="B12" s="603"/>
      <c r="C12" s="603"/>
      <c r="D12" s="603"/>
      <c r="E12" s="603"/>
      <c r="F12" s="603"/>
      <c r="G12" s="603"/>
      <c r="H12" s="603"/>
      <c r="I12" s="603"/>
      <c r="J12" s="603"/>
    </row>
    <row r="13" spans="1:18" ht="15.75" x14ac:dyDescent="0.3">
      <c r="A13" s="313"/>
      <c r="B13" s="313"/>
      <c r="C13" s="605" t="s">
        <v>128</v>
      </c>
      <c r="D13" s="605"/>
      <c r="E13" s="605"/>
      <c r="F13" s="605"/>
      <c r="G13" s="605"/>
      <c r="H13" s="313"/>
      <c r="I13" s="313"/>
      <c r="J13" s="313"/>
      <c r="L13" s="382"/>
      <c r="N13" s="382" t="s">
        <v>129</v>
      </c>
      <c r="O13" s="382"/>
      <c r="P13" s="313"/>
      <c r="Q13" s="313"/>
    </row>
    <row r="14" spans="1:18" ht="15.75" x14ac:dyDescent="0.3">
      <c r="A14" s="313" t="s">
        <v>44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</row>
    <row r="15" spans="1:18" ht="15.75" x14ac:dyDescent="0.3">
      <c r="A15" s="314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</row>
    <row r="16" spans="1:18" ht="15.75" x14ac:dyDescent="0.3">
      <c r="A16" s="315" t="s">
        <v>45</v>
      </c>
      <c r="B16" s="316" t="s">
        <v>48</v>
      </c>
      <c r="C16" s="317" t="s">
        <v>46</v>
      </c>
      <c r="D16" s="318"/>
      <c r="E16" s="318"/>
      <c r="F16" s="318"/>
      <c r="G16" s="318"/>
      <c r="H16" s="319"/>
      <c r="I16" s="314"/>
      <c r="J16" s="314"/>
      <c r="K16" s="317" t="s">
        <v>46</v>
      </c>
      <c r="L16" s="318"/>
      <c r="M16" s="318"/>
      <c r="N16" s="318"/>
      <c r="O16" s="318"/>
      <c r="P16" s="319"/>
      <c r="Q16" s="314"/>
    </row>
    <row r="17" spans="1:17" ht="15.75" x14ac:dyDescent="0.3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</row>
    <row r="18" spans="1:17" ht="19.5" x14ac:dyDescent="0.35">
      <c r="A18" s="320" t="s">
        <v>50</v>
      </c>
      <c r="B18" s="314"/>
      <c r="C18" s="314" t="s">
        <v>109</v>
      </c>
      <c r="D18" s="314"/>
      <c r="E18" s="314"/>
      <c r="F18" s="314"/>
      <c r="G18" s="314"/>
      <c r="H18" s="321" t="s">
        <v>31</v>
      </c>
      <c r="I18" s="322">
        <v>46522</v>
      </c>
      <c r="J18" s="314"/>
      <c r="K18" s="314" t="s">
        <v>109</v>
      </c>
      <c r="L18" s="314"/>
      <c r="M18" s="314"/>
      <c r="N18" s="314"/>
      <c r="O18" s="314"/>
      <c r="P18" s="321" t="s">
        <v>31</v>
      </c>
      <c r="Q18" s="383">
        <v>42122</v>
      </c>
    </row>
    <row r="19" spans="1:17" ht="18.75" x14ac:dyDescent="0.3">
      <c r="A19" s="320"/>
      <c r="B19" s="314"/>
      <c r="C19" s="314"/>
      <c r="D19" s="314"/>
      <c r="E19" s="314"/>
      <c r="F19" s="314"/>
      <c r="G19" s="314"/>
      <c r="H19" s="321"/>
      <c r="I19" s="314"/>
      <c r="J19" s="314"/>
      <c r="K19" s="314"/>
      <c r="L19" s="314"/>
      <c r="M19" s="314"/>
      <c r="N19" s="314"/>
      <c r="O19" s="314"/>
      <c r="P19" s="321"/>
      <c r="Q19" s="314"/>
    </row>
    <row r="20" spans="1:17" ht="18.75" x14ac:dyDescent="0.3">
      <c r="A20" s="320" t="s">
        <v>53</v>
      </c>
      <c r="B20" s="314"/>
      <c r="C20" s="314" t="s">
        <v>54</v>
      </c>
      <c r="D20" s="314"/>
      <c r="E20" s="314"/>
      <c r="F20" s="314"/>
      <c r="G20" s="314"/>
      <c r="H20" s="321" t="s">
        <v>31</v>
      </c>
      <c r="I20" s="323">
        <v>461.08</v>
      </c>
      <c r="J20" s="314"/>
      <c r="K20" s="314" t="s">
        <v>54</v>
      </c>
      <c r="L20" s="314"/>
      <c r="M20" s="314"/>
      <c r="N20" s="314"/>
      <c r="O20" s="314"/>
      <c r="P20" s="321" t="s">
        <v>31</v>
      </c>
      <c r="Q20" s="323">
        <v>461.08</v>
      </c>
    </row>
    <row r="21" spans="1:17" ht="18.75" x14ac:dyDescent="0.3">
      <c r="A21" s="320"/>
      <c r="B21" s="314"/>
      <c r="C21" s="314"/>
      <c r="D21" s="314"/>
      <c r="E21" s="314"/>
      <c r="F21" s="314"/>
      <c r="G21" s="314"/>
      <c r="H21" s="324"/>
      <c r="I21" s="314"/>
      <c r="J21" s="314"/>
      <c r="K21" s="314"/>
      <c r="L21" s="314"/>
      <c r="M21" s="314"/>
      <c r="N21" s="314"/>
      <c r="O21" s="314"/>
      <c r="P21" s="324"/>
      <c r="Q21" s="314"/>
    </row>
    <row r="22" spans="1:17" ht="18.75" x14ac:dyDescent="0.3">
      <c r="A22" s="320" t="s">
        <v>56</v>
      </c>
      <c r="B22" s="314"/>
      <c r="C22" s="314" t="s">
        <v>57</v>
      </c>
      <c r="D22" s="314"/>
      <c r="E22" s="314"/>
      <c r="F22" s="314"/>
      <c r="G22" s="314"/>
      <c r="H22" s="321" t="s">
        <v>31</v>
      </c>
      <c r="I22" s="325">
        <f>I18/I20</f>
        <v>100.89789190595992</v>
      </c>
      <c r="J22" s="314"/>
      <c r="K22" s="314" t="s">
        <v>57</v>
      </c>
      <c r="L22" s="314"/>
      <c r="M22" s="314"/>
      <c r="N22" s="314"/>
      <c r="O22" s="314"/>
      <c r="P22" s="321" t="s">
        <v>31</v>
      </c>
      <c r="Q22" s="325">
        <f>Q18/Q20</f>
        <v>91.355079378849666</v>
      </c>
    </row>
    <row r="23" spans="1:17" ht="15.75" x14ac:dyDescent="0.3">
      <c r="A23" s="315"/>
      <c r="B23" s="314"/>
      <c r="C23" s="314" t="s">
        <v>59</v>
      </c>
      <c r="D23" s="314"/>
      <c r="E23" s="314"/>
      <c r="F23" s="314"/>
      <c r="G23" s="314"/>
      <c r="H23" s="314"/>
      <c r="I23" s="314"/>
      <c r="J23" s="314"/>
      <c r="K23" s="314" t="s">
        <v>59</v>
      </c>
      <c r="L23" s="314"/>
      <c r="M23" s="314"/>
      <c r="N23" s="314"/>
      <c r="O23" s="314"/>
      <c r="P23" s="314"/>
      <c r="Q23" s="314"/>
    </row>
    <row r="24" spans="1:17" ht="15.75" x14ac:dyDescent="0.3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</row>
    <row r="25" spans="1:17" ht="15.75" x14ac:dyDescent="0.3">
      <c r="A25" s="313" t="s">
        <v>60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</row>
    <row r="26" spans="1:17" ht="15.75" x14ac:dyDescent="0.3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</row>
    <row r="27" spans="1:17" ht="38.25" customHeight="1" x14ac:dyDescent="0.25">
      <c r="A27" s="326"/>
      <c r="B27" s="326"/>
      <c r="C27" s="327" t="s">
        <v>62</v>
      </c>
      <c r="D27" s="328" t="s">
        <v>63</v>
      </c>
      <c r="E27" s="329"/>
      <c r="F27" s="330"/>
      <c r="G27" s="331" t="s">
        <v>64</v>
      </c>
      <c r="H27" s="332"/>
      <c r="I27" s="333"/>
      <c r="J27" s="326"/>
      <c r="K27" s="327" t="s">
        <v>62</v>
      </c>
      <c r="L27" s="328" t="s">
        <v>63</v>
      </c>
      <c r="M27" s="329"/>
      <c r="N27" s="330"/>
      <c r="O27" s="331" t="s">
        <v>64</v>
      </c>
      <c r="P27" s="332"/>
      <c r="Q27" s="333"/>
    </row>
    <row r="28" spans="1:17" ht="18.75" x14ac:dyDescent="0.3">
      <c r="A28" s="314"/>
      <c r="B28" s="314"/>
      <c r="C28" s="334" t="s">
        <v>50</v>
      </c>
      <c r="D28" s="335" t="s">
        <v>65</v>
      </c>
      <c r="E28" s="335">
        <f>ROUND(VALUE(LEFT(D28,1))/VALUE(RIGHT(D28,1)),5)</f>
        <v>0.66666999999999998</v>
      </c>
      <c r="F28" s="336" t="s">
        <v>66</v>
      </c>
      <c r="G28" s="325">
        <f>I22</f>
        <v>100.89789190595992</v>
      </c>
      <c r="H28" s="337" t="s">
        <v>31</v>
      </c>
      <c r="I28" s="325">
        <f>ROUND(E28*G28,2)</f>
        <v>67.27</v>
      </c>
      <c r="J28" s="314"/>
      <c r="K28" s="334" t="s">
        <v>50</v>
      </c>
      <c r="L28" s="335" t="s">
        <v>65</v>
      </c>
      <c r="M28" s="335">
        <f>ROUND(VALUE(LEFT(L28,1))/VALUE(RIGHT(L28,1)),5)</f>
        <v>0.66666999999999998</v>
      </c>
      <c r="N28" s="336" t="s">
        <v>66</v>
      </c>
      <c r="O28" s="325">
        <f>Q22</f>
        <v>91.355079378849666</v>
      </c>
      <c r="P28" s="337" t="s">
        <v>31</v>
      </c>
      <c r="Q28" s="325">
        <f>ROUND(M28*O28,2)</f>
        <v>60.9</v>
      </c>
    </row>
    <row r="29" spans="1:17" ht="18.75" x14ac:dyDescent="0.3">
      <c r="A29" s="314"/>
      <c r="B29" s="314"/>
      <c r="C29" s="334" t="s">
        <v>53</v>
      </c>
      <c r="D29" s="335" t="s">
        <v>67</v>
      </c>
      <c r="E29" s="335">
        <f>ROUND(VALUE(LEFT(D29,1))/VALUE(RIGHT(D29,1)),5)</f>
        <v>0.77778000000000003</v>
      </c>
      <c r="F29" s="336" t="s">
        <v>66</v>
      </c>
      <c r="G29" s="325">
        <f>G28</f>
        <v>100.89789190595992</v>
      </c>
      <c r="H29" s="337" t="s">
        <v>31</v>
      </c>
      <c r="I29" s="325">
        <f t="shared" ref="I29:I35" si="0">ROUND(E29*G29,2)</f>
        <v>78.48</v>
      </c>
      <c r="J29" s="314"/>
      <c r="K29" s="334" t="s">
        <v>53</v>
      </c>
      <c r="L29" s="335" t="s">
        <v>67</v>
      </c>
      <c r="M29" s="335">
        <f>ROUND(VALUE(LEFT(L29,1))/VALUE(RIGHT(L29,1)),5)</f>
        <v>0.77778000000000003</v>
      </c>
      <c r="N29" s="336" t="s">
        <v>66</v>
      </c>
      <c r="O29" s="325">
        <f>O28</f>
        <v>91.355079378849666</v>
      </c>
      <c r="P29" s="337" t="s">
        <v>31</v>
      </c>
      <c r="Q29" s="325">
        <f t="shared" ref="Q29:Q35" si="1">ROUND(M29*O29,2)</f>
        <v>71.05</v>
      </c>
    </row>
    <row r="30" spans="1:17" ht="18.75" x14ac:dyDescent="0.3">
      <c r="A30" s="314"/>
      <c r="B30" s="314"/>
      <c r="C30" s="334" t="s">
        <v>56</v>
      </c>
      <c r="D30" s="335" t="s">
        <v>68</v>
      </c>
      <c r="E30" s="335">
        <f>ROUND(VALUE(LEFT(D30,1))/VALUE(RIGHT(D30,1)),5)</f>
        <v>0.88888999999999996</v>
      </c>
      <c r="F30" s="336" t="s">
        <v>66</v>
      </c>
      <c r="G30" s="325">
        <f t="shared" ref="G30:G35" si="2">G29</f>
        <v>100.89789190595992</v>
      </c>
      <c r="H30" s="337" t="s">
        <v>31</v>
      </c>
      <c r="I30" s="325">
        <f t="shared" si="0"/>
        <v>89.69</v>
      </c>
      <c r="J30" s="314"/>
      <c r="K30" s="334" t="s">
        <v>56</v>
      </c>
      <c r="L30" s="335" t="s">
        <v>68</v>
      </c>
      <c r="M30" s="335">
        <f>ROUND(VALUE(LEFT(L30,1))/VALUE(RIGHT(L30,1)),5)</f>
        <v>0.88888999999999996</v>
      </c>
      <c r="N30" s="336" t="s">
        <v>66</v>
      </c>
      <c r="O30" s="325">
        <f t="shared" ref="O30:O35" si="3">O29</f>
        <v>91.355079378849666</v>
      </c>
      <c r="P30" s="337" t="s">
        <v>31</v>
      </c>
      <c r="Q30" s="325">
        <f t="shared" si="1"/>
        <v>81.2</v>
      </c>
    </row>
    <row r="31" spans="1:17" ht="18.75" x14ac:dyDescent="0.3">
      <c r="A31" s="314"/>
      <c r="B31" s="314"/>
      <c r="C31" s="334" t="s">
        <v>69</v>
      </c>
      <c r="D31" s="335" t="s">
        <v>70</v>
      </c>
      <c r="E31" s="335">
        <f>ROUND(VALUE(LEFT(D31,1))/VALUE(RIGHT(D31,1)),5)</f>
        <v>1</v>
      </c>
      <c r="F31" s="336" t="s">
        <v>66</v>
      </c>
      <c r="G31" s="325">
        <f t="shared" si="2"/>
        <v>100.89789190595992</v>
      </c>
      <c r="H31" s="337" t="s">
        <v>31</v>
      </c>
      <c r="I31" s="325">
        <f t="shared" si="0"/>
        <v>100.9</v>
      </c>
      <c r="J31" s="314"/>
      <c r="K31" s="334" t="s">
        <v>69</v>
      </c>
      <c r="L31" s="335" t="s">
        <v>70</v>
      </c>
      <c r="M31" s="335">
        <f>ROUND(VALUE(LEFT(L31,1))/VALUE(RIGHT(L31,1)),5)</f>
        <v>1</v>
      </c>
      <c r="N31" s="336" t="s">
        <v>66</v>
      </c>
      <c r="O31" s="325">
        <f t="shared" si="3"/>
        <v>91.355079378849666</v>
      </c>
      <c r="P31" s="337" t="s">
        <v>31</v>
      </c>
      <c r="Q31" s="325">
        <f t="shared" si="1"/>
        <v>91.36</v>
      </c>
    </row>
    <row r="32" spans="1:17" ht="18.75" x14ac:dyDescent="0.3">
      <c r="A32" s="314"/>
      <c r="B32" s="314"/>
      <c r="C32" s="334" t="s">
        <v>71</v>
      </c>
      <c r="D32" s="338" t="s">
        <v>72</v>
      </c>
      <c r="E32" s="335">
        <f>ROUND(VALUE(LEFT(D32,2))/VALUE(RIGHT(D32,1)),5)</f>
        <v>1.2222200000000001</v>
      </c>
      <c r="F32" s="336" t="s">
        <v>66</v>
      </c>
      <c r="G32" s="325">
        <f t="shared" si="2"/>
        <v>100.89789190595992</v>
      </c>
      <c r="H32" s="337" t="s">
        <v>31</v>
      </c>
      <c r="I32" s="325">
        <f t="shared" si="0"/>
        <v>123.32</v>
      </c>
      <c r="J32" s="314"/>
      <c r="K32" s="334" t="s">
        <v>71</v>
      </c>
      <c r="L32" s="338" t="s">
        <v>72</v>
      </c>
      <c r="M32" s="335">
        <f>ROUND(VALUE(LEFT(L32,2))/VALUE(RIGHT(L32,1)),5)</f>
        <v>1.2222200000000001</v>
      </c>
      <c r="N32" s="336" t="s">
        <v>66</v>
      </c>
      <c r="O32" s="325">
        <f t="shared" si="3"/>
        <v>91.355079378849666</v>
      </c>
      <c r="P32" s="337" t="s">
        <v>31</v>
      </c>
      <c r="Q32" s="325">
        <f t="shared" si="1"/>
        <v>111.66</v>
      </c>
    </row>
    <row r="33" spans="1:17" ht="18.75" x14ac:dyDescent="0.3">
      <c r="A33" s="314"/>
      <c r="B33" s="314"/>
      <c r="C33" s="334" t="s">
        <v>73</v>
      </c>
      <c r="D33" s="335" t="s">
        <v>74</v>
      </c>
      <c r="E33" s="335">
        <f>ROUND(VALUE(LEFT(D33,2))/VALUE(RIGHT(D33,1)),5)</f>
        <v>1.4444399999999999</v>
      </c>
      <c r="F33" s="336" t="s">
        <v>66</v>
      </c>
      <c r="G33" s="325">
        <f t="shared" si="2"/>
        <v>100.89789190595992</v>
      </c>
      <c r="H33" s="337" t="s">
        <v>31</v>
      </c>
      <c r="I33" s="325">
        <f t="shared" si="0"/>
        <v>145.74</v>
      </c>
      <c r="J33" s="314"/>
      <c r="K33" s="334" t="s">
        <v>73</v>
      </c>
      <c r="L33" s="335" t="s">
        <v>74</v>
      </c>
      <c r="M33" s="335">
        <f>ROUND(VALUE(LEFT(L33,2))/VALUE(RIGHT(L33,1)),5)</f>
        <v>1.4444399999999999</v>
      </c>
      <c r="N33" s="336" t="s">
        <v>66</v>
      </c>
      <c r="O33" s="325">
        <f t="shared" si="3"/>
        <v>91.355079378849666</v>
      </c>
      <c r="P33" s="337" t="s">
        <v>31</v>
      </c>
      <c r="Q33" s="325">
        <f t="shared" si="1"/>
        <v>131.96</v>
      </c>
    </row>
    <row r="34" spans="1:17" ht="18.75" x14ac:dyDescent="0.3">
      <c r="A34" s="314"/>
      <c r="B34" s="314"/>
      <c r="C34" s="334" t="s">
        <v>75</v>
      </c>
      <c r="D34" s="335" t="s">
        <v>76</v>
      </c>
      <c r="E34" s="335">
        <f>ROUND(VALUE(LEFT(D34,2))/VALUE(RIGHT(D34,1)),5)</f>
        <v>1.6666700000000001</v>
      </c>
      <c r="F34" s="336" t="s">
        <v>66</v>
      </c>
      <c r="G34" s="325">
        <f t="shared" si="2"/>
        <v>100.89789190595992</v>
      </c>
      <c r="H34" s="337" t="s">
        <v>31</v>
      </c>
      <c r="I34" s="325">
        <f t="shared" si="0"/>
        <v>168.16</v>
      </c>
      <c r="J34" s="314"/>
      <c r="K34" s="334" t="s">
        <v>75</v>
      </c>
      <c r="L34" s="335" t="s">
        <v>76</v>
      </c>
      <c r="M34" s="335">
        <f>ROUND(VALUE(LEFT(L34,2))/VALUE(RIGHT(L34,1)),5)</f>
        <v>1.6666700000000001</v>
      </c>
      <c r="N34" s="336" t="s">
        <v>66</v>
      </c>
      <c r="O34" s="325">
        <f t="shared" si="3"/>
        <v>91.355079378849666</v>
      </c>
      <c r="P34" s="337" t="s">
        <v>31</v>
      </c>
      <c r="Q34" s="325">
        <f t="shared" si="1"/>
        <v>152.26</v>
      </c>
    </row>
    <row r="35" spans="1:17" ht="18.75" x14ac:dyDescent="0.3">
      <c r="A35" s="314"/>
      <c r="B35" s="314"/>
      <c r="C35" s="334" t="s">
        <v>78</v>
      </c>
      <c r="D35" s="335" t="s">
        <v>79</v>
      </c>
      <c r="E35" s="335">
        <f>ROUND(VALUE(LEFT(D35,2))/VALUE(RIGHT(D35,1)),5)</f>
        <v>2</v>
      </c>
      <c r="F35" s="336" t="s">
        <v>66</v>
      </c>
      <c r="G35" s="325">
        <f t="shared" si="2"/>
        <v>100.89789190595992</v>
      </c>
      <c r="H35" s="337" t="s">
        <v>31</v>
      </c>
      <c r="I35" s="325">
        <f t="shared" si="0"/>
        <v>201.8</v>
      </c>
      <c r="J35" s="314"/>
      <c r="K35" s="334" t="s">
        <v>78</v>
      </c>
      <c r="L35" s="335" t="s">
        <v>79</v>
      </c>
      <c r="M35" s="335">
        <f>ROUND(VALUE(LEFT(L35,2))/VALUE(RIGHT(L35,1)),5)</f>
        <v>2</v>
      </c>
      <c r="N35" s="336" t="s">
        <v>66</v>
      </c>
      <c r="O35" s="325">
        <f t="shared" si="3"/>
        <v>91.355079378849666</v>
      </c>
      <c r="P35" s="337" t="s">
        <v>31</v>
      </c>
      <c r="Q35" s="325">
        <f t="shared" si="1"/>
        <v>182.71</v>
      </c>
    </row>
    <row r="36" spans="1:17" ht="18.75" x14ac:dyDescent="0.3">
      <c r="A36" s="314"/>
      <c r="B36" s="314"/>
      <c r="C36" s="320"/>
      <c r="D36" s="339"/>
      <c r="E36" s="339"/>
      <c r="F36" s="315"/>
      <c r="G36" s="340"/>
      <c r="H36" s="337"/>
      <c r="I36" s="340"/>
      <c r="J36" s="314"/>
      <c r="K36" s="320"/>
      <c r="L36" s="339"/>
      <c r="M36" s="339"/>
      <c r="N36" s="315"/>
      <c r="O36" s="340"/>
      <c r="P36" s="337"/>
      <c r="Q36" s="340"/>
    </row>
    <row r="37" spans="1:17" ht="15.75" x14ac:dyDescent="0.3">
      <c r="A37" s="314"/>
      <c r="B37" s="314"/>
      <c r="C37" s="314"/>
      <c r="D37" s="320" t="s">
        <v>80</v>
      </c>
      <c r="E37" s="315"/>
      <c r="F37" s="315"/>
      <c r="G37" s="341"/>
      <c r="H37" s="342"/>
      <c r="I37" s="343"/>
      <c r="J37" s="314"/>
      <c r="K37" s="314"/>
      <c r="L37" s="320" t="s">
        <v>80</v>
      </c>
      <c r="M37" s="315"/>
      <c r="N37" s="315"/>
      <c r="O37" s="341"/>
      <c r="P37" s="342"/>
      <c r="Q37" s="343"/>
    </row>
    <row r="38" spans="1:17" ht="15.75" x14ac:dyDescent="0.3">
      <c r="A38" s="314"/>
      <c r="B38" s="314"/>
      <c r="C38" s="315"/>
      <c r="D38" s="320"/>
      <c r="E38" s="314"/>
      <c r="F38" s="314"/>
      <c r="G38" s="344" t="s">
        <v>81</v>
      </c>
      <c r="H38" s="344"/>
      <c r="I38" s="344"/>
      <c r="J38" s="314"/>
      <c r="K38" s="315"/>
      <c r="L38" s="320"/>
      <c r="M38" s="314"/>
      <c r="N38" s="314"/>
      <c r="O38" s="344" t="s">
        <v>81</v>
      </c>
      <c r="P38" s="344"/>
      <c r="Q38" s="344"/>
    </row>
    <row r="39" spans="1:17" ht="15.75" x14ac:dyDescent="0.3">
      <c r="A39" s="314"/>
      <c r="B39" s="314"/>
      <c r="C39" s="315"/>
      <c r="D39" s="320"/>
      <c r="E39" s="314"/>
      <c r="F39" s="314"/>
      <c r="G39" s="315"/>
      <c r="H39" s="315"/>
      <c r="I39" s="315"/>
      <c r="J39" s="314"/>
      <c r="K39" s="315"/>
      <c r="L39" s="320"/>
      <c r="M39" s="314"/>
      <c r="N39" s="314"/>
      <c r="O39" s="315"/>
      <c r="P39" s="315"/>
      <c r="Q39" s="315"/>
    </row>
    <row r="40" spans="1:17" ht="16.5" thickBot="1" x14ac:dyDescent="0.35">
      <c r="A40" s="314"/>
      <c r="B40" s="314"/>
      <c r="C40" s="314"/>
      <c r="D40" s="320" t="s">
        <v>2</v>
      </c>
      <c r="E40" s="315"/>
      <c r="F40" s="315"/>
      <c r="G40" s="314"/>
      <c r="H40" s="345"/>
      <c r="I40" s="346"/>
      <c r="J40" s="314"/>
      <c r="K40" s="314"/>
      <c r="L40" s="320" t="s">
        <v>2</v>
      </c>
      <c r="M40" s="315"/>
      <c r="N40" s="315"/>
      <c r="O40" s="314"/>
      <c r="P40" s="345"/>
      <c r="Q40" s="346"/>
    </row>
    <row r="41" spans="1:17" ht="16.5" thickTop="1" x14ac:dyDescent="0.3">
      <c r="A41" s="314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</row>
    <row r="42" spans="1:17" ht="18.75" thickBot="1" x14ac:dyDescent="0.3">
      <c r="A42" s="604" t="s">
        <v>47</v>
      </c>
      <c r="B42" s="604"/>
      <c r="C42" s="604"/>
      <c r="D42" s="604"/>
      <c r="E42" s="604"/>
      <c r="F42" s="604"/>
      <c r="G42" s="604"/>
      <c r="H42" s="604"/>
      <c r="I42" s="604"/>
      <c r="J42" s="604"/>
    </row>
    <row r="43" spans="1:17" ht="18.75" thickBot="1" x14ac:dyDescent="0.4">
      <c r="A43" s="315" t="s">
        <v>45</v>
      </c>
      <c r="B43" s="347"/>
      <c r="C43" s="348" t="str">
        <f>C16</f>
        <v>Horton</v>
      </c>
      <c r="D43" s="349"/>
      <c r="E43" s="349"/>
      <c r="F43" s="349"/>
      <c r="G43" s="349"/>
      <c r="H43" s="350"/>
      <c r="I43" s="314"/>
      <c r="J43" s="314"/>
    </row>
    <row r="44" spans="1:17" ht="16.5" thickBot="1" x14ac:dyDescent="0.35">
      <c r="A44" s="314"/>
      <c r="B44" s="314"/>
      <c r="C44" s="314"/>
      <c r="D44" s="314"/>
      <c r="E44" s="314"/>
      <c r="F44" s="314"/>
      <c r="G44" s="314"/>
      <c r="H44" s="314"/>
      <c r="I44" s="314"/>
      <c r="J44" s="314"/>
    </row>
    <row r="45" spans="1:17" ht="15.75" x14ac:dyDescent="0.3">
      <c r="A45" s="314"/>
      <c r="B45" s="314"/>
      <c r="C45" s="314" t="s">
        <v>49</v>
      </c>
      <c r="D45" s="314"/>
      <c r="E45" s="314"/>
      <c r="F45" s="314"/>
      <c r="G45" s="314"/>
      <c r="H45" s="314"/>
      <c r="I45" s="351">
        <v>46522</v>
      </c>
      <c r="J45" s="314"/>
    </row>
    <row r="46" spans="1:17" ht="16.5" thickBot="1" x14ac:dyDescent="0.35">
      <c r="A46" s="314"/>
      <c r="B46" s="314"/>
      <c r="C46" s="314" t="s">
        <v>51</v>
      </c>
      <c r="D46" s="314"/>
      <c r="E46" s="314"/>
      <c r="F46" s="314"/>
      <c r="G46" s="314"/>
      <c r="H46" s="314"/>
      <c r="I46" s="352"/>
      <c r="J46" s="314"/>
    </row>
    <row r="47" spans="1:17" ht="16.5" thickBot="1" x14ac:dyDescent="0.35">
      <c r="A47" s="314"/>
      <c r="B47" s="314"/>
      <c r="C47" s="353" t="s">
        <v>52</v>
      </c>
      <c r="D47" s="314"/>
      <c r="E47" s="314"/>
      <c r="F47" s="314"/>
      <c r="G47" s="314"/>
      <c r="H47" s="314"/>
      <c r="I47" s="354">
        <f>SUM(I45:I46)</f>
        <v>46522</v>
      </c>
      <c r="J47" s="314"/>
    </row>
    <row r="48" spans="1:17" ht="16.5" thickBot="1" x14ac:dyDescent="0.35">
      <c r="A48" s="314"/>
      <c r="B48" s="314"/>
      <c r="C48" s="314"/>
      <c r="D48" s="314"/>
      <c r="E48" s="314"/>
      <c r="F48" s="314"/>
      <c r="G48" s="314"/>
      <c r="H48" s="314"/>
      <c r="I48" s="355"/>
      <c r="J48" s="314"/>
    </row>
    <row r="49" spans="1:10" ht="15.75" x14ac:dyDescent="0.3">
      <c r="A49" s="314"/>
      <c r="B49" s="314"/>
      <c r="C49" s="314" t="s">
        <v>55</v>
      </c>
      <c r="D49" s="314"/>
      <c r="E49" s="314"/>
      <c r="F49" s="314"/>
      <c r="G49" s="314"/>
      <c r="H49" s="314"/>
      <c r="I49" s="351"/>
      <c r="J49" s="314"/>
    </row>
    <row r="50" spans="1:10" ht="15.75" x14ac:dyDescent="0.3">
      <c r="A50" s="314"/>
      <c r="B50" s="314"/>
      <c r="C50" s="314" t="s">
        <v>58</v>
      </c>
      <c r="D50" s="314"/>
      <c r="E50" s="314"/>
      <c r="F50" s="314"/>
      <c r="G50" s="314"/>
      <c r="H50" s="314"/>
      <c r="I50" s="356">
        <v>4257</v>
      </c>
      <c r="J50" s="314"/>
    </row>
    <row r="51" spans="1:10" ht="16.5" thickBot="1" x14ac:dyDescent="0.35">
      <c r="A51" s="314"/>
      <c r="B51" s="314"/>
      <c r="C51" s="353" t="s">
        <v>110</v>
      </c>
      <c r="D51" s="314"/>
      <c r="E51" s="314"/>
      <c r="F51" s="314"/>
      <c r="G51" s="314"/>
      <c r="H51" s="314"/>
      <c r="I51" s="354">
        <f>SUM(I49:I50)</f>
        <v>4257</v>
      </c>
      <c r="J51" s="314"/>
    </row>
    <row r="52" spans="1:10" ht="16.5" thickBot="1" x14ac:dyDescent="0.35">
      <c r="A52" s="314"/>
      <c r="B52" s="314"/>
      <c r="C52" s="353"/>
      <c r="D52" s="314"/>
      <c r="E52" s="314"/>
      <c r="F52" s="314"/>
      <c r="G52" s="314"/>
      <c r="H52" s="314"/>
      <c r="I52" s="355"/>
      <c r="J52" s="314"/>
    </row>
    <row r="53" spans="1:10" ht="16.5" thickBot="1" x14ac:dyDescent="0.35">
      <c r="A53" s="314"/>
      <c r="B53" s="314"/>
      <c r="C53" s="353" t="s">
        <v>61</v>
      </c>
      <c r="D53" s="314"/>
      <c r="E53" s="314"/>
      <c r="F53" s="314"/>
      <c r="G53" s="314"/>
      <c r="H53" s="314"/>
      <c r="I53" s="357">
        <f>I47-I51</f>
        <v>42265</v>
      </c>
      <c r="J53" s="314"/>
    </row>
    <row r="54" spans="1:10" ht="15.75" x14ac:dyDescent="0.3">
      <c r="A54" s="314"/>
      <c r="B54" s="358"/>
      <c r="C54" s="358"/>
      <c r="D54" s="358"/>
      <c r="E54" s="358"/>
      <c r="F54" s="358"/>
      <c r="G54" s="358"/>
      <c r="H54" s="358"/>
      <c r="I54" s="358"/>
      <c r="J54" s="358"/>
    </row>
    <row r="55" spans="1:10" ht="15.75" x14ac:dyDescent="0.3">
      <c r="A55" s="314"/>
      <c r="B55" s="314"/>
      <c r="C55" s="314"/>
      <c r="D55" s="314"/>
      <c r="E55" s="314"/>
      <c r="F55" s="314"/>
      <c r="G55" s="314"/>
      <c r="H55" s="314"/>
      <c r="I55" s="314"/>
      <c r="J55" s="314"/>
    </row>
    <row r="56" spans="1:10" ht="15.75" x14ac:dyDescent="0.3">
      <c r="A56" s="314"/>
      <c r="B56" s="314"/>
      <c r="C56" s="314"/>
      <c r="D56" s="314"/>
      <c r="E56" s="314"/>
      <c r="F56" s="314"/>
      <c r="G56" s="314"/>
      <c r="H56" s="314"/>
      <c r="I56" s="314"/>
      <c r="J56" s="314"/>
    </row>
    <row r="57" spans="1:10" ht="15.75" x14ac:dyDescent="0.3">
      <c r="A57" s="359"/>
      <c r="B57" s="359"/>
      <c r="C57" s="359"/>
      <c r="D57" s="359"/>
      <c r="E57" s="359"/>
      <c r="F57" s="359"/>
      <c r="G57" s="359"/>
      <c r="H57" s="359"/>
      <c r="I57" s="359"/>
      <c r="J57" s="359"/>
    </row>
    <row r="58" spans="1:10" ht="15.75" x14ac:dyDescent="0.3">
      <c r="A58" s="314"/>
      <c r="B58" s="314"/>
      <c r="C58" s="314"/>
      <c r="D58" s="314"/>
      <c r="E58" s="314"/>
      <c r="F58" s="314"/>
      <c r="G58" s="314"/>
      <c r="H58" s="314"/>
      <c r="I58" s="314"/>
      <c r="J58" s="314"/>
    </row>
    <row r="59" spans="1:10" ht="18" x14ac:dyDescent="0.35">
      <c r="A59" s="314"/>
      <c r="B59" s="360"/>
      <c r="C59" s="361" t="str">
        <f>C43</f>
        <v>Horton</v>
      </c>
      <c r="D59" s="318"/>
      <c r="E59" s="318"/>
      <c r="F59" s="318"/>
      <c r="G59" s="318"/>
      <c r="H59" s="319"/>
      <c r="I59" s="314"/>
      <c r="J59" s="314"/>
    </row>
    <row r="60" spans="1:10" ht="15.75" x14ac:dyDescent="0.3">
      <c r="A60" s="314"/>
      <c r="B60" s="314"/>
      <c r="C60" s="314"/>
      <c r="D60" s="314"/>
      <c r="E60" s="314"/>
      <c r="F60" s="314"/>
      <c r="G60" s="314"/>
      <c r="H60" s="314"/>
      <c r="I60" s="314"/>
      <c r="J60" s="314"/>
    </row>
    <row r="61" spans="1:10" ht="15.75" x14ac:dyDescent="0.3">
      <c r="A61" s="362" t="s">
        <v>77</v>
      </c>
      <c r="B61" s="360"/>
      <c r="C61" s="318"/>
      <c r="D61" s="318"/>
      <c r="E61" s="318"/>
      <c r="F61" s="318"/>
      <c r="G61" s="318"/>
      <c r="H61" s="319"/>
      <c r="I61" s="314"/>
      <c r="J61" s="314"/>
    </row>
    <row r="62" spans="1:10" ht="15.75" x14ac:dyDescent="0.3">
      <c r="A62" s="314"/>
      <c r="B62" s="314"/>
      <c r="C62" s="314"/>
      <c r="D62" s="314"/>
      <c r="E62" s="314"/>
      <c r="F62" s="314"/>
      <c r="G62" s="314"/>
      <c r="H62" s="314"/>
      <c r="I62" s="314"/>
      <c r="J62" s="314"/>
    </row>
    <row r="63" spans="1:10" ht="15.75" x14ac:dyDescent="0.3">
      <c r="A63" s="314"/>
      <c r="B63" s="314"/>
      <c r="C63" s="314" t="s">
        <v>111</v>
      </c>
      <c r="D63" s="314"/>
      <c r="E63" s="314"/>
      <c r="F63" s="314"/>
      <c r="G63" s="314"/>
      <c r="H63" s="314"/>
      <c r="I63" s="325">
        <f>ROUND(I53/2,2)</f>
        <v>21132.5</v>
      </c>
      <c r="J63" s="314"/>
    </row>
    <row r="64" spans="1:10" ht="16.5" thickBot="1" x14ac:dyDescent="0.35">
      <c r="A64" s="314"/>
      <c r="B64" s="314"/>
      <c r="C64" s="314" t="s">
        <v>112</v>
      </c>
      <c r="D64" s="314"/>
      <c r="E64" s="314"/>
      <c r="F64" s="314"/>
      <c r="G64" s="314"/>
      <c r="H64" s="314"/>
      <c r="I64" s="363">
        <f>I53-I63</f>
        <v>21132.5</v>
      </c>
      <c r="J64" s="314"/>
    </row>
    <row r="65" spans="1:10" ht="16.5" thickBot="1" x14ac:dyDescent="0.35">
      <c r="A65" s="314"/>
      <c r="B65" s="314"/>
      <c r="C65" s="314" t="s">
        <v>82</v>
      </c>
      <c r="D65" s="314"/>
      <c r="E65" s="314"/>
      <c r="F65" s="314"/>
      <c r="G65" s="314"/>
      <c r="H65" s="314"/>
      <c r="I65" s="357">
        <f>SUM(I63:I64)</f>
        <v>42265</v>
      </c>
      <c r="J65" s="314"/>
    </row>
    <row r="66" spans="1:10" ht="15.75" x14ac:dyDescent="0.3">
      <c r="A66" s="314"/>
      <c r="B66" s="314"/>
      <c r="C66" s="314" t="s">
        <v>83</v>
      </c>
      <c r="D66" s="314"/>
      <c r="E66" s="314"/>
      <c r="F66" s="314"/>
      <c r="G66" s="314"/>
      <c r="H66" s="314"/>
      <c r="I66" s="314"/>
      <c r="J66" s="314"/>
    </row>
    <row r="67" spans="1:10" ht="15.75" x14ac:dyDescent="0.3">
      <c r="A67" s="314"/>
      <c r="B67" s="314"/>
      <c r="C67" s="314"/>
      <c r="D67" s="314"/>
      <c r="E67" s="314"/>
      <c r="F67" s="314"/>
      <c r="G67" s="314"/>
      <c r="H67" s="314"/>
      <c r="I67" s="314"/>
      <c r="J67" s="314"/>
    </row>
    <row r="68" spans="1:10" ht="15.75" x14ac:dyDescent="0.3">
      <c r="A68" s="314" t="s">
        <v>84</v>
      </c>
      <c r="B68" s="314"/>
      <c r="C68" s="314"/>
      <c r="D68" s="314"/>
      <c r="E68" s="314"/>
      <c r="F68" s="314"/>
      <c r="G68" s="314"/>
      <c r="H68" s="314"/>
      <c r="I68" s="314"/>
      <c r="J68" s="314"/>
    </row>
    <row r="69" spans="1:10" ht="15.75" x14ac:dyDescent="0.3">
      <c r="A69" s="314"/>
      <c r="B69" s="314"/>
      <c r="C69" s="314"/>
      <c r="D69" s="314"/>
      <c r="E69" s="314"/>
      <c r="F69" s="314"/>
      <c r="G69" s="314"/>
      <c r="H69" s="314"/>
      <c r="I69" s="314"/>
      <c r="J69" s="314"/>
    </row>
    <row r="70" spans="1:10" ht="15.75" x14ac:dyDescent="0.3">
      <c r="A70" s="314"/>
      <c r="B70" s="314"/>
      <c r="C70" s="364"/>
      <c r="D70" s="315" t="s">
        <v>113</v>
      </c>
      <c r="E70" s="314"/>
      <c r="F70" s="341"/>
      <c r="G70" s="342"/>
      <c r="H70" s="343"/>
      <c r="I70" s="315"/>
      <c r="J70" s="314"/>
    </row>
    <row r="71" spans="1:10" ht="15.75" x14ac:dyDescent="0.3">
      <c r="A71" s="314"/>
      <c r="B71" s="314"/>
      <c r="C71" s="314"/>
      <c r="D71" s="314"/>
      <c r="E71" s="314"/>
      <c r="F71" s="314"/>
      <c r="G71" s="314"/>
      <c r="H71" s="314"/>
      <c r="I71" s="314"/>
      <c r="J71" s="314"/>
    </row>
    <row r="72" spans="1:10" ht="15.75" x14ac:dyDescent="0.3">
      <c r="A72" s="314" t="s">
        <v>114</v>
      </c>
      <c r="B72" s="314"/>
      <c r="C72" s="364"/>
      <c r="D72" s="315" t="s">
        <v>2</v>
      </c>
      <c r="E72" s="314"/>
      <c r="F72" s="341"/>
      <c r="G72" s="342"/>
      <c r="H72" s="343"/>
      <c r="I72" s="314"/>
      <c r="J72" s="314"/>
    </row>
    <row r="73" spans="1:10" ht="15.75" x14ac:dyDescent="0.3">
      <c r="A73" s="314"/>
      <c r="B73" s="314"/>
      <c r="C73" s="314"/>
      <c r="D73" s="314"/>
      <c r="E73" s="314"/>
      <c r="F73" s="314"/>
      <c r="G73" s="314"/>
      <c r="H73" s="314"/>
      <c r="I73" s="314"/>
      <c r="J73" s="314"/>
    </row>
    <row r="74" spans="1:10" ht="15.75" x14ac:dyDescent="0.3">
      <c r="A74" s="314" t="s">
        <v>115</v>
      </c>
      <c r="B74" s="314"/>
      <c r="C74" s="364"/>
      <c r="D74" s="314"/>
      <c r="E74" s="314"/>
      <c r="F74" s="314"/>
      <c r="G74" s="314"/>
      <c r="H74" s="314"/>
      <c r="I74" s="314"/>
      <c r="J74" s="314"/>
    </row>
    <row r="75" spans="1:10" ht="15.75" x14ac:dyDescent="0.3">
      <c r="A75" s="314"/>
      <c r="B75" s="314"/>
      <c r="C75" s="365" t="s">
        <v>116</v>
      </c>
      <c r="D75" s="314"/>
      <c r="E75" s="314"/>
      <c r="F75" s="314"/>
      <c r="G75" s="314"/>
      <c r="H75" s="314"/>
      <c r="I75" s="314"/>
      <c r="J75" s="314"/>
    </row>
    <row r="76" spans="1:10" ht="15.75" x14ac:dyDescent="0.3">
      <c r="A76" s="314"/>
      <c r="B76" s="358"/>
      <c r="C76" s="358"/>
      <c r="D76" s="358"/>
      <c r="E76" s="358"/>
      <c r="F76" s="358"/>
      <c r="G76" s="358"/>
      <c r="H76" s="358"/>
      <c r="I76" s="358"/>
      <c r="J76" s="358"/>
    </row>
    <row r="77" spans="1:10" ht="15.75" x14ac:dyDescent="0.3">
      <c r="A77" s="314"/>
      <c r="B77" s="314"/>
      <c r="C77" s="314"/>
      <c r="D77" s="314"/>
      <c r="E77" s="314"/>
      <c r="F77" s="314"/>
      <c r="G77" s="314"/>
      <c r="H77" s="314"/>
      <c r="I77" s="314"/>
      <c r="J77" s="314"/>
    </row>
    <row r="78" spans="1:10" ht="15.75" x14ac:dyDescent="0.3">
      <c r="A78" s="314" t="s">
        <v>117</v>
      </c>
      <c r="B78" s="314"/>
      <c r="C78" s="314"/>
      <c r="D78" s="314"/>
      <c r="E78" s="314"/>
      <c r="F78" s="314"/>
      <c r="G78" s="314"/>
      <c r="H78" s="314"/>
      <c r="I78" s="314"/>
      <c r="J78" s="314"/>
    </row>
    <row r="79" spans="1:10" ht="15.75" x14ac:dyDescent="0.3">
      <c r="A79" s="314"/>
      <c r="B79" s="314"/>
      <c r="C79" s="314"/>
      <c r="D79" s="314"/>
      <c r="E79" s="314"/>
      <c r="F79" s="314"/>
      <c r="G79" s="314"/>
      <c r="H79" s="314"/>
      <c r="I79" s="314"/>
      <c r="J79" s="314"/>
    </row>
    <row r="80" spans="1:10" ht="15.75" x14ac:dyDescent="0.3">
      <c r="A80" s="314" t="s">
        <v>118</v>
      </c>
      <c r="B80" s="314"/>
      <c r="C80" s="341"/>
      <c r="D80" s="342"/>
      <c r="E80" s="342"/>
      <c r="F80" s="342"/>
      <c r="G80" s="342"/>
      <c r="H80" s="342"/>
      <c r="I80" s="343"/>
      <c r="J80" s="314"/>
    </row>
    <row r="81" spans="1:10" ht="15.75" x14ac:dyDescent="0.3">
      <c r="A81" s="314"/>
      <c r="B81" s="314"/>
      <c r="C81" s="314"/>
      <c r="D81" s="314"/>
      <c r="E81" s="314"/>
      <c r="F81" s="314"/>
      <c r="G81" s="314"/>
      <c r="H81" s="314"/>
      <c r="I81" s="314"/>
      <c r="J81" s="314"/>
    </row>
    <row r="82" spans="1:10" ht="15.75" x14ac:dyDescent="0.3">
      <c r="A82" s="314" t="s">
        <v>119</v>
      </c>
      <c r="B82" s="314"/>
      <c r="C82" s="366"/>
      <c r="D82" s="367"/>
      <c r="E82" s="367"/>
      <c r="F82" s="367"/>
      <c r="G82" s="367"/>
      <c r="H82" s="367"/>
      <c r="I82" s="368"/>
      <c r="J82" s="314"/>
    </row>
    <row r="83" spans="1:10" ht="15.75" x14ac:dyDescent="0.3">
      <c r="A83" s="314"/>
      <c r="B83" s="314"/>
      <c r="C83" s="369"/>
      <c r="D83" s="370"/>
      <c r="E83" s="370"/>
      <c r="F83" s="370"/>
      <c r="G83" s="370"/>
      <c r="H83" s="370"/>
      <c r="I83" s="371"/>
      <c r="J83" s="314"/>
    </row>
    <row r="84" spans="1:10" ht="15.75" x14ac:dyDescent="0.3">
      <c r="A84" s="314"/>
      <c r="B84" s="314"/>
      <c r="C84" s="372"/>
      <c r="D84" s="373"/>
      <c r="E84" s="373"/>
      <c r="F84" s="373"/>
      <c r="G84" s="373"/>
      <c r="H84" s="373"/>
      <c r="I84" s="374"/>
      <c r="J84" s="314"/>
    </row>
    <row r="85" spans="1:10" ht="15.75" x14ac:dyDescent="0.3">
      <c r="A85" s="314"/>
      <c r="B85" s="314"/>
      <c r="C85" s="314"/>
      <c r="D85" s="314"/>
      <c r="E85" s="314"/>
      <c r="F85" s="314"/>
      <c r="G85" s="314"/>
      <c r="H85" s="314"/>
      <c r="I85" s="314"/>
      <c r="J85" s="314"/>
    </row>
    <row r="86" spans="1:10" ht="15.75" x14ac:dyDescent="0.3">
      <c r="A86" s="314" t="s">
        <v>120</v>
      </c>
      <c r="B86" s="314"/>
      <c r="C86" s="341"/>
      <c r="D86" s="342"/>
      <c r="E86" s="342"/>
      <c r="F86" s="342"/>
      <c r="G86" s="342"/>
      <c r="H86" s="342"/>
      <c r="I86" s="343"/>
      <c r="J86" s="314"/>
    </row>
    <row r="87" spans="1:10" ht="15.75" x14ac:dyDescent="0.3">
      <c r="A87" s="314"/>
      <c r="B87" s="314"/>
      <c r="C87" s="314"/>
      <c r="D87" s="314"/>
      <c r="E87" s="314"/>
      <c r="F87" s="314"/>
      <c r="G87" s="314"/>
      <c r="H87" s="314"/>
      <c r="I87" s="314"/>
      <c r="J87" s="314"/>
    </row>
    <row r="88" spans="1:10" ht="15.75" x14ac:dyDescent="0.3">
      <c r="A88" s="314" t="s">
        <v>121</v>
      </c>
      <c r="B88" s="314"/>
      <c r="C88" s="375"/>
      <c r="D88" s="376"/>
      <c r="E88" s="344"/>
      <c r="F88" s="344"/>
      <c r="G88" s="377" t="s">
        <v>122</v>
      </c>
      <c r="H88" s="342"/>
      <c r="I88" s="343"/>
      <c r="J88" s="314"/>
    </row>
    <row r="89" spans="1:10" ht="15.75" x14ac:dyDescent="0.3">
      <c r="A89" s="314"/>
      <c r="B89" s="314"/>
      <c r="C89" s="314"/>
      <c r="D89" s="314"/>
      <c r="E89" s="314"/>
      <c r="F89" s="314"/>
      <c r="G89" s="314"/>
      <c r="H89" s="314"/>
      <c r="I89" s="314"/>
      <c r="J89" s="314"/>
    </row>
    <row r="90" spans="1:10" ht="15.75" x14ac:dyDescent="0.3">
      <c r="A90" s="314"/>
      <c r="B90" s="314"/>
      <c r="C90" s="314"/>
      <c r="D90" s="314"/>
      <c r="E90" s="314"/>
      <c r="F90" s="314"/>
      <c r="G90" s="314"/>
      <c r="H90" s="314"/>
      <c r="I90" s="314"/>
      <c r="J90" s="314"/>
    </row>
    <row r="91" spans="1:10" ht="15.75" x14ac:dyDescent="0.3">
      <c r="A91" s="314"/>
      <c r="B91" s="314"/>
      <c r="C91" s="314"/>
      <c r="D91" s="314"/>
      <c r="E91" s="314"/>
      <c r="F91" s="314"/>
      <c r="G91" s="314"/>
      <c r="H91" s="314"/>
      <c r="I91" s="314"/>
      <c r="J91" s="314"/>
    </row>
    <row r="92" spans="1:10" ht="16.5" x14ac:dyDescent="0.3">
      <c r="A92" s="378" t="s">
        <v>123</v>
      </c>
      <c r="B92" s="378"/>
      <c r="C92" s="378"/>
      <c r="D92" s="378"/>
      <c r="E92" s="379"/>
      <c r="F92" s="379"/>
      <c r="G92" s="379"/>
      <c r="H92" s="379"/>
      <c r="I92" s="380"/>
      <c r="J92" s="380"/>
    </row>
    <row r="93" spans="1:10" ht="16.5" x14ac:dyDescent="0.3">
      <c r="A93" s="378"/>
      <c r="B93" s="378"/>
      <c r="C93" s="378" t="s">
        <v>124</v>
      </c>
      <c r="D93" s="378"/>
      <c r="E93" s="379"/>
      <c r="F93" s="379"/>
      <c r="G93" s="379"/>
      <c r="H93" s="379"/>
      <c r="I93" s="380"/>
      <c r="J93" s="380"/>
    </row>
    <row r="94" spans="1:10" ht="16.5" x14ac:dyDescent="0.3">
      <c r="A94" s="378"/>
      <c r="B94" s="378"/>
      <c r="C94" s="378" t="s">
        <v>125</v>
      </c>
      <c r="D94" s="378"/>
      <c r="E94" s="379"/>
      <c r="F94" s="379"/>
      <c r="G94" s="379"/>
      <c r="H94" s="379"/>
      <c r="I94" s="380"/>
      <c r="J94" s="380"/>
    </row>
    <row r="95" spans="1:10" ht="16.5" x14ac:dyDescent="0.3">
      <c r="A95" s="378"/>
      <c r="B95" s="378"/>
      <c r="C95" s="378"/>
      <c r="D95" s="378"/>
      <c r="E95" s="379"/>
      <c r="F95" s="379"/>
      <c r="G95" s="379"/>
      <c r="H95" s="379"/>
      <c r="I95" s="380"/>
      <c r="J95" s="380"/>
    </row>
    <row r="96" spans="1:10" ht="16.5" x14ac:dyDescent="0.3">
      <c r="A96" s="378"/>
      <c r="B96" s="378"/>
      <c r="C96" s="381" t="s">
        <v>126</v>
      </c>
      <c r="D96" s="378"/>
      <c r="E96" s="379"/>
      <c r="F96" s="379"/>
      <c r="G96" s="379"/>
      <c r="H96" s="379"/>
      <c r="I96" s="380"/>
      <c r="J96" s="380"/>
    </row>
    <row r="97" spans="1:10" ht="16.5" x14ac:dyDescent="0.3">
      <c r="A97" s="378" t="s">
        <v>127</v>
      </c>
      <c r="B97" s="378"/>
      <c r="C97" s="378"/>
      <c r="D97" s="378"/>
      <c r="E97" s="379"/>
      <c r="F97" s="379"/>
      <c r="G97" s="379"/>
      <c r="H97" s="379"/>
      <c r="I97" s="380"/>
      <c r="J97" s="380"/>
    </row>
  </sheetData>
  <mergeCells count="3">
    <mergeCell ref="A11:J12"/>
    <mergeCell ref="A42:J42"/>
    <mergeCell ref="C13:G13"/>
  </mergeCells>
  <hyperlinks>
    <hyperlink ref="C96" r:id="rId1" xr:uid="{00000000-0004-0000-0600-000000000000}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A33C-8C23-438F-82E6-A8DE49080108}">
  <dimension ref="B2:L33"/>
  <sheetViews>
    <sheetView workbookViewId="0">
      <selection activeCell="M15" sqref="M15"/>
    </sheetView>
  </sheetViews>
  <sheetFormatPr defaultRowHeight="15" x14ac:dyDescent="0.25"/>
  <cols>
    <col min="2" max="2" width="13.7109375" style="413" bestFit="1" customWidth="1"/>
    <col min="3" max="3" width="11.5703125" bestFit="1" customWidth="1"/>
    <col min="4" max="4" width="16.140625" bestFit="1" customWidth="1"/>
    <col min="5" max="5" width="11.5703125" bestFit="1" customWidth="1"/>
    <col min="12" max="12" width="10.5703125" bestFit="1" customWidth="1"/>
  </cols>
  <sheetData>
    <row r="2" spans="2:8" x14ac:dyDescent="0.25">
      <c r="B2" s="421"/>
      <c r="C2" s="440" t="s">
        <v>142</v>
      </c>
      <c r="D2" s="440" t="s">
        <v>148</v>
      </c>
      <c r="E2" s="440" t="s">
        <v>143</v>
      </c>
    </row>
    <row r="3" spans="2:8" ht="15.75" thickBot="1" x14ac:dyDescent="0.3">
      <c r="B3" s="420"/>
      <c r="C3" s="441">
        <v>44896</v>
      </c>
      <c r="D3" s="441">
        <v>44986</v>
      </c>
      <c r="E3" s="442"/>
    </row>
    <row r="4" spans="2:8" ht="15.75" thickTop="1" x14ac:dyDescent="0.25">
      <c r="B4" s="424" t="s">
        <v>6</v>
      </c>
      <c r="C4" s="425">
        <v>42265</v>
      </c>
      <c r="D4" s="425">
        <f>+C4</f>
        <v>42265</v>
      </c>
      <c r="E4" s="426">
        <f>+D4-C4</f>
        <v>0</v>
      </c>
    </row>
    <row r="5" spans="2:8" ht="30" x14ac:dyDescent="0.25">
      <c r="B5" s="417" t="s">
        <v>7</v>
      </c>
      <c r="C5" s="427">
        <v>0</v>
      </c>
      <c r="D5" s="427">
        <f>+C5</f>
        <v>0</v>
      </c>
      <c r="E5" s="418">
        <f t="shared" ref="E5:E26" si="0">+D5-C5</f>
        <v>0</v>
      </c>
    </row>
    <row r="6" spans="2:8" x14ac:dyDescent="0.25">
      <c r="B6" s="417" t="s">
        <v>152</v>
      </c>
      <c r="C6" s="427">
        <f>+'Apr - Jun 2023'!J11</f>
        <v>0</v>
      </c>
      <c r="D6" s="427">
        <f>+C6</f>
        <v>0</v>
      </c>
      <c r="E6" s="418">
        <f t="shared" si="0"/>
        <v>0</v>
      </c>
      <c r="F6" t="s">
        <v>154</v>
      </c>
    </row>
    <row r="7" spans="2:8" x14ac:dyDescent="0.25">
      <c r="B7" s="415" t="s">
        <v>153</v>
      </c>
      <c r="C7" s="435">
        <f>+'Oct - Dec 2023'!J45</f>
        <v>0</v>
      </c>
      <c r="D7" s="435">
        <f>+C7</f>
        <v>0</v>
      </c>
      <c r="E7" s="418">
        <f t="shared" si="0"/>
        <v>0</v>
      </c>
    </row>
    <row r="8" spans="2:8" x14ac:dyDescent="0.25">
      <c r="B8" s="415" t="s">
        <v>140</v>
      </c>
      <c r="C8" s="435">
        <v>600</v>
      </c>
      <c r="D8" s="435">
        <f>+C8</f>
        <v>600</v>
      </c>
      <c r="E8" s="418">
        <f t="shared" si="0"/>
        <v>0</v>
      </c>
    </row>
    <row r="9" spans="2:8" ht="30.75" thickBot="1" x14ac:dyDescent="0.3">
      <c r="B9" s="419" t="s">
        <v>155</v>
      </c>
      <c r="C9" s="428">
        <v>2598.79</v>
      </c>
      <c r="D9" s="428">
        <f>+C9+'Oct - Dec 2023'!AD45</f>
        <v>4036.4300000000003</v>
      </c>
      <c r="E9" s="429">
        <f>+D9-C9</f>
        <v>1437.6400000000003</v>
      </c>
    </row>
    <row r="10" spans="2:8" ht="31.5" thickTop="1" thickBot="1" x14ac:dyDescent="0.3">
      <c r="B10" s="416" t="s">
        <v>147</v>
      </c>
      <c r="C10" s="430">
        <f t="shared" ref="C10:D10" si="1">SUM(C4:C9)</f>
        <v>45463.79</v>
      </c>
      <c r="D10" s="430">
        <f t="shared" si="1"/>
        <v>46901.43</v>
      </c>
      <c r="E10" s="430">
        <f>SUM(E4:E9)</f>
        <v>1437.6400000000003</v>
      </c>
    </row>
    <row r="11" spans="2:8" ht="15.75" thickTop="1" x14ac:dyDescent="0.25">
      <c r="B11" s="414"/>
      <c r="C11" s="431"/>
      <c r="D11" s="431"/>
    </row>
    <row r="12" spans="2:8" x14ac:dyDescent="0.25">
      <c r="B12" s="432" t="s">
        <v>88</v>
      </c>
      <c r="C12" s="427">
        <v>14011.14</v>
      </c>
      <c r="D12" s="427">
        <f>+C12+(1287.3*3)</f>
        <v>17873.04</v>
      </c>
      <c r="E12" s="418">
        <f t="shared" si="0"/>
        <v>3861.9000000000015</v>
      </c>
      <c r="G12" s="445"/>
      <c r="H12" s="446"/>
    </row>
    <row r="13" spans="2:8" x14ac:dyDescent="0.25">
      <c r="B13" s="432" t="s">
        <v>89</v>
      </c>
      <c r="C13" s="427">
        <v>993.32</v>
      </c>
      <c r="D13" s="427">
        <v>1408</v>
      </c>
      <c r="E13" s="418">
        <f t="shared" si="0"/>
        <v>414.67999999999995</v>
      </c>
      <c r="G13" s="445"/>
      <c r="H13" s="446"/>
    </row>
    <row r="14" spans="2:8" x14ac:dyDescent="0.25">
      <c r="B14" s="432" t="s">
        <v>90</v>
      </c>
      <c r="C14" s="427">
        <v>12728.38</v>
      </c>
      <c r="D14" s="427">
        <f>+C14+500+500+500</f>
        <v>14228.38</v>
      </c>
      <c r="E14" s="418">
        <f t="shared" si="0"/>
        <v>1500</v>
      </c>
      <c r="G14" s="445"/>
      <c r="H14" s="446"/>
    </row>
    <row r="15" spans="2:8" ht="25.5" x14ac:dyDescent="0.25">
      <c r="B15" s="433" t="s">
        <v>91</v>
      </c>
      <c r="C15" s="427">
        <v>54</v>
      </c>
      <c r="D15" s="427">
        <f>+C15+18</f>
        <v>72</v>
      </c>
      <c r="E15" s="418">
        <f t="shared" si="0"/>
        <v>18</v>
      </c>
      <c r="G15" s="445"/>
      <c r="H15" s="446"/>
    </row>
    <row r="16" spans="2:8" x14ac:dyDescent="0.25">
      <c r="B16" s="433" t="s">
        <v>141</v>
      </c>
      <c r="C16" s="427">
        <v>99.64</v>
      </c>
      <c r="D16" s="427">
        <f t="shared" ref="D16:D21" si="2">+C16</f>
        <v>99.64</v>
      </c>
      <c r="E16" s="418">
        <f t="shared" si="0"/>
        <v>0</v>
      </c>
      <c r="H16" s="446"/>
    </row>
    <row r="17" spans="2:12" x14ac:dyDescent="0.25">
      <c r="B17" s="432" t="s">
        <v>92</v>
      </c>
      <c r="C17" s="427">
        <v>1473.22</v>
      </c>
      <c r="D17" s="427">
        <f t="shared" si="2"/>
        <v>1473.22</v>
      </c>
      <c r="E17" s="418">
        <f t="shared" si="0"/>
        <v>0</v>
      </c>
      <c r="G17" s="445"/>
      <c r="H17" s="446"/>
    </row>
    <row r="18" spans="2:12" x14ac:dyDescent="0.25">
      <c r="B18" s="432" t="s">
        <v>93</v>
      </c>
      <c r="C18" s="427">
        <v>240.99</v>
      </c>
      <c r="D18" s="427">
        <f t="shared" si="2"/>
        <v>240.99</v>
      </c>
      <c r="E18" s="418">
        <f t="shared" si="0"/>
        <v>0</v>
      </c>
      <c r="G18" s="445"/>
      <c r="H18" s="446"/>
    </row>
    <row r="19" spans="2:12" x14ac:dyDescent="0.25">
      <c r="B19" s="432" t="s">
        <v>94</v>
      </c>
      <c r="C19" s="427">
        <v>470</v>
      </c>
      <c r="D19" s="427">
        <f t="shared" si="2"/>
        <v>470</v>
      </c>
      <c r="E19" s="418">
        <f t="shared" si="0"/>
        <v>0</v>
      </c>
      <c r="G19" s="445"/>
      <c r="H19" s="446"/>
    </row>
    <row r="20" spans="2:12" x14ac:dyDescent="0.25">
      <c r="B20" s="432" t="s">
        <v>95</v>
      </c>
      <c r="C20" s="427">
        <v>6108</v>
      </c>
      <c r="D20" s="427">
        <f t="shared" si="2"/>
        <v>6108</v>
      </c>
      <c r="E20" s="418">
        <f t="shared" si="0"/>
        <v>0</v>
      </c>
      <c r="G20" s="445"/>
      <c r="H20" s="446"/>
    </row>
    <row r="21" spans="2:12" x14ac:dyDescent="0.25">
      <c r="B21" s="433" t="s">
        <v>96</v>
      </c>
      <c r="C21" s="427">
        <v>601</v>
      </c>
      <c r="D21" s="427">
        <f t="shared" si="2"/>
        <v>601</v>
      </c>
      <c r="E21" s="418">
        <f t="shared" si="0"/>
        <v>0</v>
      </c>
      <c r="G21" s="445"/>
      <c r="H21" s="446"/>
    </row>
    <row r="22" spans="2:12" x14ac:dyDescent="0.25">
      <c r="B22" s="432" t="s">
        <v>10</v>
      </c>
      <c r="C22" s="427">
        <v>0</v>
      </c>
      <c r="D22" s="427">
        <f t="shared" ref="D22:D26" si="3">+C22*1.33</f>
        <v>0</v>
      </c>
      <c r="E22" s="418">
        <f t="shared" si="0"/>
        <v>0</v>
      </c>
      <c r="G22" s="445"/>
      <c r="H22" s="446"/>
    </row>
    <row r="23" spans="2:12" x14ac:dyDescent="0.25">
      <c r="B23" s="434" t="s">
        <v>97</v>
      </c>
      <c r="C23" s="427">
        <v>0</v>
      </c>
      <c r="D23" s="427">
        <f t="shared" si="3"/>
        <v>0</v>
      </c>
      <c r="E23" s="418">
        <f t="shared" si="0"/>
        <v>0</v>
      </c>
      <c r="G23" s="445"/>
      <c r="H23" s="446"/>
    </row>
    <row r="24" spans="2:12" x14ac:dyDescent="0.25">
      <c r="B24" s="432" t="s">
        <v>10</v>
      </c>
      <c r="C24" s="427">
        <v>0</v>
      </c>
      <c r="D24" s="427">
        <f t="shared" si="3"/>
        <v>0</v>
      </c>
      <c r="E24" s="418">
        <f t="shared" si="0"/>
        <v>0</v>
      </c>
      <c r="G24" s="445"/>
      <c r="H24" s="446"/>
      <c r="K24" s="412"/>
    </row>
    <row r="25" spans="2:12" x14ac:dyDescent="0.25">
      <c r="B25" s="432" t="s">
        <v>98</v>
      </c>
      <c r="C25" s="427">
        <v>3070.3399999999997</v>
      </c>
      <c r="D25" s="427">
        <f>+C25+1440+400</f>
        <v>4910.34</v>
      </c>
      <c r="E25" s="418">
        <f t="shared" si="0"/>
        <v>1840.0000000000005</v>
      </c>
      <c r="G25" s="445"/>
      <c r="H25" s="446"/>
    </row>
    <row r="26" spans="2:12" x14ac:dyDescent="0.25">
      <c r="B26" s="432" t="s">
        <v>108</v>
      </c>
      <c r="C26" s="427">
        <v>0</v>
      </c>
      <c r="D26" s="427">
        <f t="shared" si="3"/>
        <v>0</v>
      </c>
      <c r="E26" s="418">
        <f t="shared" si="0"/>
        <v>0</v>
      </c>
    </row>
    <row r="27" spans="2:12" ht="15.75" thickBot="1" x14ac:dyDescent="0.3">
      <c r="B27" s="415" t="s">
        <v>9</v>
      </c>
      <c r="C27" s="435">
        <v>3213.6199999999994</v>
      </c>
      <c r="D27" s="435">
        <f>+C27+(+E25+E14)*1.2-(+E25+E14)</f>
        <v>3881.6199999999994</v>
      </c>
      <c r="E27" s="436">
        <f>+D27-C27</f>
        <v>668</v>
      </c>
      <c r="F27" t="s">
        <v>151</v>
      </c>
    </row>
    <row r="28" spans="2:12" ht="31.5" thickTop="1" thickBot="1" x14ac:dyDescent="0.3">
      <c r="B28" s="443" t="s">
        <v>146</v>
      </c>
      <c r="C28" s="444">
        <f t="shared" ref="C28:D28" si="4">SUM(C12:C27)</f>
        <v>43063.65</v>
      </c>
      <c r="D28" s="444">
        <f t="shared" si="4"/>
        <v>51366.23</v>
      </c>
      <c r="E28" s="444">
        <f>SUM(E12:E27)</f>
        <v>8302.5800000000017</v>
      </c>
      <c r="I28" s="412"/>
      <c r="L28" s="412"/>
    </row>
    <row r="29" spans="2:12" ht="15.75" thickTop="1" x14ac:dyDescent="0.25"/>
    <row r="30" spans="2:12" ht="30" x14ac:dyDescent="0.25">
      <c r="B30" s="437" t="s">
        <v>143</v>
      </c>
      <c r="C30" s="421"/>
      <c r="D30" s="421"/>
      <c r="E30" s="438" t="s">
        <v>149</v>
      </c>
    </row>
    <row r="31" spans="2:12" ht="60" x14ac:dyDescent="0.25">
      <c r="B31" s="437" t="s">
        <v>144</v>
      </c>
      <c r="C31" s="423"/>
      <c r="D31" s="422"/>
      <c r="E31" s="439">
        <f>+'Oct - Dec 2023'!L50</f>
        <v>51845.88</v>
      </c>
    </row>
    <row r="32" spans="2:12" x14ac:dyDescent="0.25">
      <c r="B32" s="437" t="s">
        <v>150</v>
      </c>
      <c r="C32" s="418"/>
      <c r="D32" s="422"/>
      <c r="E32" s="439">
        <f>+E10-E28</f>
        <v>-6864.9400000000014</v>
      </c>
    </row>
    <row r="33" spans="2:5" ht="45" x14ac:dyDescent="0.25">
      <c r="B33" s="437" t="s">
        <v>145</v>
      </c>
      <c r="C33" s="418"/>
      <c r="D33" s="422"/>
      <c r="E33" s="439">
        <f>+E31+E32</f>
        <v>44980.939999999995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41C0-6E50-4881-B585-521E43F729CE}">
  <sheetPr>
    <pageSetUpPr fitToPage="1"/>
  </sheetPr>
  <dimension ref="B2:N125"/>
  <sheetViews>
    <sheetView workbookViewId="0">
      <selection activeCell="F9" sqref="F9"/>
    </sheetView>
  </sheetViews>
  <sheetFormatPr defaultRowHeight="15" x14ac:dyDescent="0.25"/>
  <cols>
    <col min="2" max="2" width="42.28515625" bestFit="1" customWidth="1"/>
    <col min="3" max="4" width="15.7109375" customWidth="1"/>
    <col min="5" max="5" width="7.7109375" style="548" bestFit="1" customWidth="1"/>
    <col min="6" max="6" width="15.7109375" customWidth="1"/>
    <col min="7" max="7" width="70.85546875" style="413" customWidth="1"/>
    <col min="8" max="8" width="10.5703125" bestFit="1" customWidth="1"/>
  </cols>
  <sheetData>
    <row r="2" spans="2:14" ht="30" x14ac:dyDescent="0.25">
      <c r="B2" s="467" t="s">
        <v>241</v>
      </c>
      <c r="C2" s="527" t="s">
        <v>242</v>
      </c>
      <c r="D2" s="596" t="s">
        <v>403</v>
      </c>
      <c r="E2" s="551" t="s">
        <v>314</v>
      </c>
      <c r="F2" s="554" t="s">
        <v>420</v>
      </c>
    </row>
    <row r="4" spans="2:14" x14ac:dyDescent="0.25">
      <c r="B4" s="468" t="s">
        <v>165</v>
      </c>
      <c r="C4" s="466"/>
      <c r="D4" s="466"/>
      <c r="F4" s="466"/>
    </row>
    <row r="5" spans="2:14" x14ac:dyDescent="0.25">
      <c r="B5" s="468" t="s">
        <v>6</v>
      </c>
      <c r="C5" s="466">
        <v>45560.45</v>
      </c>
      <c r="D5" s="466">
        <f>+'Jan - March 2024'!H31</f>
        <v>68340</v>
      </c>
      <c r="E5" s="548">
        <f>+D5/C5</f>
        <v>1.4999851845185903</v>
      </c>
      <c r="F5" s="466">
        <f>+C5-D5</f>
        <v>-22779.550000000003</v>
      </c>
      <c r="G5" s="413" t="s">
        <v>388</v>
      </c>
    </row>
    <row r="6" spans="2:14" x14ac:dyDescent="0.25">
      <c r="B6" s="468" t="s">
        <v>166</v>
      </c>
      <c r="C6" s="466">
        <v>2500</v>
      </c>
      <c r="D6" s="466">
        <f>+'July - Sept 2023'!J6</f>
        <v>2364</v>
      </c>
      <c r="E6" s="548">
        <f>+D6/C6</f>
        <v>0.9456</v>
      </c>
      <c r="F6" s="466">
        <f t="shared" ref="F6:F11" si="0">+C6-D6</f>
        <v>136</v>
      </c>
    </row>
    <row r="7" spans="2:14" x14ac:dyDescent="0.25">
      <c r="B7" s="468" t="s">
        <v>243</v>
      </c>
      <c r="C7" s="466">
        <v>1350</v>
      </c>
      <c r="D7" s="466">
        <f>+'Apr - Jun 2023'!J17</f>
        <v>1322.5</v>
      </c>
      <c r="E7" s="548">
        <f>+D7/C7</f>
        <v>0.97962962962962963</v>
      </c>
      <c r="F7" s="466">
        <f t="shared" si="0"/>
        <v>27.5</v>
      </c>
    </row>
    <row r="8" spans="2:14" s="413" customFormat="1" x14ac:dyDescent="0.25">
      <c r="B8" s="468" t="s">
        <v>244</v>
      </c>
      <c r="C8" s="466">
        <v>1700</v>
      </c>
      <c r="D8" s="466">
        <v>0</v>
      </c>
      <c r="E8" s="548"/>
      <c r="F8" s="466">
        <f t="shared" si="0"/>
        <v>1700</v>
      </c>
      <c r="G8" s="413" t="s">
        <v>401</v>
      </c>
      <c r="H8"/>
      <c r="I8"/>
      <c r="J8"/>
      <c r="K8"/>
      <c r="L8"/>
      <c r="M8"/>
      <c r="N8"/>
    </row>
    <row r="9" spans="2:14" s="413" customFormat="1" x14ac:dyDescent="0.25">
      <c r="B9" s="468" t="s">
        <v>100</v>
      </c>
      <c r="C9" s="466">
        <v>0</v>
      </c>
      <c r="D9" s="466">
        <f>+'Jan - March 2024'!K31</f>
        <v>4016.89</v>
      </c>
      <c r="E9" s="548"/>
      <c r="F9" s="466">
        <f t="shared" si="0"/>
        <v>-4016.89</v>
      </c>
      <c r="G9" s="413" t="s">
        <v>399</v>
      </c>
      <c r="H9"/>
      <c r="I9"/>
      <c r="J9"/>
      <c r="K9"/>
      <c r="L9"/>
      <c r="M9"/>
      <c r="N9"/>
    </row>
    <row r="10" spans="2:14" s="413" customFormat="1" x14ac:dyDescent="0.25">
      <c r="B10" s="468" t="s">
        <v>331</v>
      </c>
      <c r="C10" s="466">
        <v>0</v>
      </c>
      <c r="D10" s="466">
        <f>+'July - Sept 2023'!J15+'July - Sept 2023'!J33</f>
        <v>161.6</v>
      </c>
      <c r="E10" s="548"/>
      <c r="F10" s="466">
        <f t="shared" si="0"/>
        <v>-161.6</v>
      </c>
      <c r="G10" s="413" t="s">
        <v>400</v>
      </c>
      <c r="H10"/>
      <c r="I10"/>
      <c r="J10"/>
      <c r="K10"/>
      <c r="L10"/>
      <c r="M10"/>
      <c r="N10"/>
    </row>
    <row r="11" spans="2:14" s="413" customFormat="1" ht="15.75" thickBot="1" x14ac:dyDescent="0.3">
      <c r="B11" s="468" t="s">
        <v>8</v>
      </c>
      <c r="C11" s="466">
        <v>0</v>
      </c>
      <c r="D11" s="466">
        <f>+'Apr - Jun 2023'!J7</f>
        <v>500</v>
      </c>
      <c r="E11" s="548"/>
      <c r="F11" s="466">
        <f t="shared" si="0"/>
        <v>-500</v>
      </c>
      <c r="G11" s="413" t="s">
        <v>351</v>
      </c>
      <c r="H11"/>
      <c r="I11"/>
      <c r="J11"/>
      <c r="K11"/>
      <c r="L11"/>
      <c r="M11"/>
      <c r="N11"/>
    </row>
    <row r="12" spans="2:14" s="413" customFormat="1" ht="16.5" thickTop="1" thickBot="1" x14ac:dyDescent="0.3">
      <c r="B12" s="469" t="s">
        <v>147</v>
      </c>
      <c r="C12" s="470">
        <f>SUM(C5:C11)</f>
        <v>51110.45</v>
      </c>
      <c r="D12" s="470">
        <f>SUM(D5:D11)</f>
        <v>76704.990000000005</v>
      </c>
      <c r="E12" s="549">
        <f>+D12/C12</f>
        <v>1.5007692164713871</v>
      </c>
      <c r="F12" s="470">
        <f>+C12-D12</f>
        <v>-25594.540000000008</v>
      </c>
      <c r="G12" s="580"/>
      <c r="H12"/>
      <c r="I12"/>
      <c r="J12"/>
      <c r="K12"/>
      <c r="L12"/>
      <c r="M12"/>
      <c r="N12"/>
    </row>
    <row r="13" spans="2:14" s="413" customFormat="1" ht="15.75" thickTop="1" x14ac:dyDescent="0.25">
      <c r="B13" s="468"/>
      <c r="C13" s="466"/>
      <c r="D13" s="466"/>
      <c r="E13" s="548"/>
      <c r="F13" s="466"/>
      <c r="G13" s="580"/>
      <c r="H13"/>
      <c r="I13"/>
      <c r="J13"/>
      <c r="K13"/>
      <c r="L13"/>
      <c r="M13"/>
      <c r="N13"/>
    </row>
    <row r="14" spans="2:14" s="413" customFormat="1" x14ac:dyDescent="0.25">
      <c r="B14" s="468" t="s">
        <v>167</v>
      </c>
      <c r="C14" s="466"/>
      <c r="D14" s="466"/>
      <c r="E14" s="548"/>
      <c r="F14" s="466"/>
      <c r="H14"/>
      <c r="I14"/>
      <c r="J14"/>
      <c r="K14"/>
      <c r="L14"/>
      <c r="M14"/>
      <c r="N14"/>
    </row>
    <row r="15" spans="2:14" s="413" customFormat="1" x14ac:dyDescent="0.25">
      <c r="B15" s="471" t="s">
        <v>168</v>
      </c>
      <c r="C15" s="466">
        <v>13296</v>
      </c>
      <c r="D15" s="466">
        <f>+'Apr - Jun 2023'!M9+'Apr - Jun 2023'!M19+'Apr - Jun 2023'!M33+'July - Sept 2023'!M7+'July - Sept 2023'!M16+'July - Sept 2023'!M25+'Oct - Dec 2023'!M7+'Oct - Dec 2023'!M18+'Oct - Dec 2023'!M29+'Jan - March 2024'!M6+'Jan - March 2024'!M11+'Jan - March 2024'!M17</f>
        <v>12473.8</v>
      </c>
      <c r="E15" s="548">
        <f>+D15/C15</f>
        <v>0.93816185318892897</v>
      </c>
      <c r="F15" s="466">
        <f t="shared" ref="F15:F17" si="1">+C15-D15</f>
        <v>822.20000000000073</v>
      </c>
      <c r="G15" s="580"/>
      <c r="H15"/>
      <c r="I15"/>
      <c r="J15"/>
      <c r="K15"/>
      <c r="L15"/>
      <c r="M15"/>
      <c r="N15"/>
    </row>
    <row r="16" spans="2:14" s="413" customFormat="1" x14ac:dyDescent="0.25">
      <c r="B16" s="471" t="s">
        <v>161</v>
      </c>
      <c r="C16" s="466">
        <v>100.68</v>
      </c>
      <c r="D16" s="466">
        <f>+'Apr - Jun 2023'!M10+'Apr - Jun 2023'!M20+'Apr - Jun 2023'!M34+'July - Sept 2023'!M8+'July - Sept 2023'!M17+'July - Sept 2023'!M26+'Oct - Dec 2023'!M8+'Oct - Dec 2023'!M19+'Jan - March 2024'!M7+'Jan - March 2024'!M12+'Jan - March 2024'!M18+'Oct - Dec 2023'!M30</f>
        <v>1023.58</v>
      </c>
      <c r="E16" s="548">
        <f>+D16/C16</f>
        <v>10.166666666666666</v>
      </c>
      <c r="F16" s="466">
        <f t="shared" si="1"/>
        <v>-922.90000000000009</v>
      </c>
      <c r="G16" s="595"/>
      <c r="H16"/>
      <c r="I16"/>
      <c r="J16"/>
      <c r="K16"/>
      <c r="L16"/>
      <c r="M16"/>
      <c r="N16"/>
    </row>
    <row r="17" spans="2:14" s="413" customFormat="1" ht="15.75" thickBot="1" x14ac:dyDescent="0.3">
      <c r="B17" s="471" t="s">
        <v>169</v>
      </c>
      <c r="C17" s="466">
        <v>3938.52</v>
      </c>
      <c r="D17" s="466">
        <f>+'Apr - Jun 2023'!M11+'Apr - Jun 2023'!M21+'July - Sept 2023'!M9+'July - Sept 2023'!M18+'July - Sept 2023'!M27+'Oct - Dec 2023'!M9+'Oct - Dec 2023'!M20+'Oct - Dec 2023'!M31+'Jan - March 2024'!M8+'Jan - March 2024'!M13+'Jan - March 2024'!M19+'Apr - Jun 2023'!M35</f>
        <v>5033.42</v>
      </c>
      <c r="E17" s="548">
        <f>+D17/C17</f>
        <v>1.2779978265947616</v>
      </c>
      <c r="F17" s="466">
        <f t="shared" si="1"/>
        <v>-1094.9000000000001</v>
      </c>
      <c r="H17"/>
      <c r="I17"/>
      <c r="J17"/>
      <c r="K17"/>
      <c r="L17"/>
      <c r="M17"/>
      <c r="N17"/>
    </row>
    <row r="18" spans="2:14" s="413" customFormat="1" ht="31.5" thickTop="1" thickBot="1" x14ac:dyDescent="0.3">
      <c r="B18" s="472" t="s">
        <v>170</v>
      </c>
      <c r="C18" s="470">
        <f>SUM(C15:C17)</f>
        <v>17335.2</v>
      </c>
      <c r="D18" s="470">
        <f>SUM(D15:D17)</f>
        <v>18530.8</v>
      </c>
      <c r="E18" s="549">
        <f>+D18/C18</f>
        <v>1.0689694955927822</v>
      </c>
      <c r="F18" s="470">
        <f>+C18-D18</f>
        <v>-1195.5999999999985</v>
      </c>
      <c r="G18" s="413" t="s">
        <v>402</v>
      </c>
      <c r="H18"/>
      <c r="I18"/>
      <c r="J18"/>
      <c r="K18"/>
      <c r="L18"/>
      <c r="M18"/>
      <c r="N18"/>
    </row>
    <row r="19" spans="2:14" s="413" customFormat="1" ht="15.75" thickTop="1" x14ac:dyDescent="0.25">
      <c r="B19"/>
      <c r="C19" s="466"/>
      <c r="D19" s="466"/>
      <c r="E19" s="548"/>
      <c r="F19" s="466"/>
      <c r="H19"/>
      <c r="I19"/>
      <c r="J19" s="581"/>
      <c r="K19"/>
      <c r="L19"/>
      <c r="M19"/>
      <c r="N19"/>
    </row>
    <row r="20" spans="2:14" x14ac:dyDescent="0.25">
      <c r="B20" s="468" t="s">
        <v>171</v>
      </c>
      <c r="C20" s="466"/>
      <c r="D20" s="466"/>
      <c r="F20" s="466"/>
    </row>
    <row r="21" spans="2:14" ht="30" x14ac:dyDescent="0.25">
      <c r="B21" s="471" t="s">
        <v>172</v>
      </c>
      <c r="C21" s="466">
        <v>630</v>
      </c>
      <c r="D21" s="466">
        <f>52.5*12+'Jan - March 2024'!N7</f>
        <v>858.5</v>
      </c>
      <c r="E21" s="548">
        <f t="shared" ref="E21:E30" si="2">+D21/C21</f>
        <v>1.3626984126984127</v>
      </c>
      <c r="F21" s="466">
        <f t="shared" ref="F21:F29" si="3">+C21-D21</f>
        <v>-228.5</v>
      </c>
      <c r="G21" s="413" t="s">
        <v>407</v>
      </c>
    </row>
    <row r="22" spans="2:14" x14ac:dyDescent="0.25">
      <c r="B22" s="471" t="s">
        <v>173</v>
      </c>
      <c r="C22" s="466">
        <v>750</v>
      </c>
      <c r="D22" s="466">
        <v>660</v>
      </c>
      <c r="E22" s="548">
        <f t="shared" si="2"/>
        <v>0.88</v>
      </c>
      <c r="F22" s="466">
        <f t="shared" si="3"/>
        <v>90</v>
      </c>
      <c r="G22" s="413" t="s">
        <v>406</v>
      </c>
    </row>
    <row r="23" spans="2:14" x14ac:dyDescent="0.25">
      <c r="B23" s="471" t="s">
        <v>174</v>
      </c>
      <c r="C23" s="466">
        <v>3600</v>
      </c>
      <c r="D23" s="466">
        <f>+'Oct - Dec 2023'!N28</f>
        <v>3350</v>
      </c>
      <c r="E23" s="548">
        <f t="shared" si="2"/>
        <v>0.93055555555555558</v>
      </c>
      <c r="F23" s="466">
        <f t="shared" si="3"/>
        <v>250</v>
      </c>
      <c r="G23" s="413" t="s">
        <v>405</v>
      </c>
      <c r="N23" s="77"/>
    </row>
    <row r="24" spans="2:14" x14ac:dyDescent="0.25">
      <c r="B24" s="471" t="s">
        <v>175</v>
      </c>
      <c r="C24" s="466">
        <v>60</v>
      </c>
      <c r="D24" s="466">
        <v>61.48</v>
      </c>
      <c r="E24" s="548">
        <f t="shared" si="2"/>
        <v>1.0246666666666666</v>
      </c>
      <c r="F24" s="466">
        <f t="shared" si="3"/>
        <v>-1.4799999999999969</v>
      </c>
      <c r="N24" s="77"/>
    </row>
    <row r="25" spans="2:14" x14ac:dyDescent="0.25">
      <c r="B25" s="471" t="s">
        <v>176</v>
      </c>
      <c r="C25" s="466">
        <v>30</v>
      </c>
      <c r="D25" s="466">
        <f>4.29+4.29+4.99+4.29+4.99+19.95</f>
        <v>42.8</v>
      </c>
      <c r="E25" s="548">
        <f t="shared" si="2"/>
        <v>1.4266666666666665</v>
      </c>
      <c r="F25" s="466">
        <f t="shared" si="3"/>
        <v>-12.799999999999997</v>
      </c>
      <c r="N25" s="77"/>
    </row>
    <row r="26" spans="2:14" x14ac:dyDescent="0.25">
      <c r="B26" s="471" t="s">
        <v>177</v>
      </c>
      <c r="C26" s="466">
        <v>450</v>
      </c>
      <c r="D26" s="466">
        <f>44.04+32.16+113.48+155.59-19.95</f>
        <v>325.32</v>
      </c>
      <c r="E26" s="548">
        <f t="shared" si="2"/>
        <v>0.72293333333333332</v>
      </c>
      <c r="F26" s="466">
        <f t="shared" si="3"/>
        <v>124.68</v>
      </c>
      <c r="G26" s="413" t="s">
        <v>408</v>
      </c>
      <c r="N26" s="77"/>
    </row>
    <row r="27" spans="2:14" x14ac:dyDescent="0.25">
      <c r="B27" s="471" t="s">
        <v>178</v>
      </c>
      <c r="C27" s="466">
        <v>0</v>
      </c>
      <c r="D27" s="466">
        <v>0</v>
      </c>
      <c r="E27" s="548">
        <v>0</v>
      </c>
      <c r="F27" s="466">
        <f t="shared" si="3"/>
        <v>0</v>
      </c>
      <c r="N27" s="77"/>
    </row>
    <row r="28" spans="2:14" x14ac:dyDescent="0.25">
      <c r="B28" s="471" t="s">
        <v>179</v>
      </c>
      <c r="C28" s="466">
        <v>30</v>
      </c>
      <c r="D28" s="466">
        <f>+'Oct - Dec 2023'!N33+'Jan - March 2024'!N9</f>
        <v>46</v>
      </c>
      <c r="E28" s="548">
        <f t="shared" si="2"/>
        <v>1.5333333333333334</v>
      </c>
      <c r="F28" s="466">
        <f t="shared" si="3"/>
        <v>-16</v>
      </c>
      <c r="N28" s="552"/>
    </row>
    <row r="29" spans="2:14" ht="30.75" thickBot="1" x14ac:dyDescent="0.3">
      <c r="B29" s="471" t="s">
        <v>245</v>
      </c>
      <c r="C29" s="466">
        <v>2000</v>
      </c>
      <c r="D29" s="466">
        <v>281.5</v>
      </c>
      <c r="E29" s="548">
        <f t="shared" si="2"/>
        <v>0.14074999999999999</v>
      </c>
      <c r="F29" s="466">
        <f t="shared" si="3"/>
        <v>1718.5</v>
      </c>
      <c r="G29" s="413" t="s">
        <v>350</v>
      </c>
      <c r="N29" s="77"/>
    </row>
    <row r="30" spans="2:14" ht="16.5" thickTop="1" thickBot="1" x14ac:dyDescent="0.3">
      <c r="B30" s="472" t="s">
        <v>180</v>
      </c>
      <c r="C30" s="470">
        <f>SUM(C21:C29)</f>
        <v>7550</v>
      </c>
      <c r="D30" s="470">
        <f>SUM(D21:D29)</f>
        <v>5625.5999999999995</v>
      </c>
      <c r="E30" s="549">
        <f t="shared" si="2"/>
        <v>0.74511258278145687</v>
      </c>
      <c r="F30" s="470">
        <f>+C30-D30</f>
        <v>1924.4000000000005</v>
      </c>
      <c r="H30" s="431"/>
      <c r="N30" s="77"/>
    </row>
    <row r="31" spans="2:14" ht="15.75" thickTop="1" x14ac:dyDescent="0.25">
      <c r="C31" s="466"/>
      <c r="D31" s="466"/>
      <c r="F31" s="466"/>
      <c r="J31" s="576"/>
      <c r="N31" s="77"/>
    </row>
    <row r="32" spans="2:14" x14ac:dyDescent="0.25">
      <c r="B32" s="468" t="s">
        <v>11</v>
      </c>
      <c r="C32" s="466"/>
      <c r="D32" s="466"/>
      <c r="F32" s="466"/>
      <c r="N32" s="77"/>
    </row>
    <row r="33" spans="2:14" x14ac:dyDescent="0.25">
      <c r="B33" s="473" t="s">
        <v>181</v>
      </c>
      <c r="C33" s="466">
        <v>1995</v>
      </c>
      <c r="D33" s="466">
        <v>1995</v>
      </c>
      <c r="E33" s="548">
        <f t="shared" ref="E33:E40" si="4">+D33/C33</f>
        <v>1</v>
      </c>
      <c r="F33" s="466">
        <f t="shared" ref="F33:F39" si="5">+C33-D33</f>
        <v>0</v>
      </c>
      <c r="N33" s="77"/>
    </row>
    <row r="34" spans="2:14" ht="30" x14ac:dyDescent="0.25">
      <c r="B34" s="473" t="s">
        <v>182</v>
      </c>
      <c r="C34" s="466">
        <v>6276</v>
      </c>
      <c r="D34" s="466">
        <v>6601.6</v>
      </c>
      <c r="E34" s="548">
        <f t="shared" si="4"/>
        <v>1.0518801784576164</v>
      </c>
      <c r="F34" s="466">
        <f t="shared" si="5"/>
        <v>-325.60000000000036</v>
      </c>
      <c r="G34" s="580" t="s">
        <v>409</v>
      </c>
      <c r="I34" s="576"/>
      <c r="N34" s="77"/>
    </row>
    <row r="35" spans="2:14" x14ac:dyDescent="0.25">
      <c r="B35" s="473" t="s">
        <v>183</v>
      </c>
      <c r="C35" s="466">
        <v>561.49</v>
      </c>
      <c r="D35" s="466">
        <v>611.1</v>
      </c>
      <c r="E35" s="548">
        <f t="shared" si="4"/>
        <v>1.0883542004309961</v>
      </c>
      <c r="F35" s="466">
        <f t="shared" si="5"/>
        <v>-49.610000000000014</v>
      </c>
      <c r="G35" s="413" t="s">
        <v>410</v>
      </c>
      <c r="N35" s="77"/>
    </row>
    <row r="36" spans="2:14" x14ac:dyDescent="0.25">
      <c r="B36" s="473" t="s">
        <v>184</v>
      </c>
      <c r="C36" s="466">
        <v>561.75</v>
      </c>
      <c r="D36" s="466">
        <v>635.25</v>
      </c>
      <c r="E36" s="548">
        <f t="shared" si="4"/>
        <v>1.1308411214953271</v>
      </c>
      <c r="F36" s="466">
        <f t="shared" si="5"/>
        <v>-73.5</v>
      </c>
      <c r="G36" s="413" t="s">
        <v>404</v>
      </c>
      <c r="N36" s="77"/>
    </row>
    <row r="37" spans="2:14" x14ac:dyDescent="0.25">
      <c r="B37" s="473" t="s">
        <v>332</v>
      </c>
      <c r="C37" s="466">
        <f>330+1211</f>
        <v>1541</v>
      </c>
      <c r="D37" s="466">
        <v>2210.13</v>
      </c>
      <c r="E37" s="548">
        <f t="shared" si="4"/>
        <v>1.4342180402336147</v>
      </c>
      <c r="F37" s="466">
        <f t="shared" si="5"/>
        <v>-669.13000000000011</v>
      </c>
      <c r="G37" s="413" t="s">
        <v>411</v>
      </c>
      <c r="N37" s="77"/>
    </row>
    <row r="38" spans="2:14" x14ac:dyDescent="0.25">
      <c r="B38" s="473" t="s">
        <v>185</v>
      </c>
      <c r="C38" s="466">
        <v>1440</v>
      </c>
      <c r="D38" s="466">
        <v>1414</v>
      </c>
      <c r="E38" s="548">
        <f t="shared" si="4"/>
        <v>0.9819444444444444</v>
      </c>
      <c r="F38" s="466">
        <f t="shared" si="5"/>
        <v>26</v>
      </c>
      <c r="G38" s="413" t="s">
        <v>412</v>
      </c>
      <c r="N38" s="77"/>
    </row>
    <row r="39" spans="2:14" ht="15.75" thickBot="1" x14ac:dyDescent="0.3">
      <c r="B39" s="473" t="s">
        <v>186</v>
      </c>
      <c r="C39" s="466">
        <v>2400</v>
      </c>
      <c r="D39" s="466">
        <v>1150</v>
      </c>
      <c r="E39" s="575">
        <f>+D39/C39</f>
        <v>0.47916666666666669</v>
      </c>
      <c r="F39" s="466">
        <f t="shared" si="5"/>
        <v>1250</v>
      </c>
      <c r="G39" s="413" t="s">
        <v>413</v>
      </c>
      <c r="J39" s="579"/>
      <c r="K39" s="576"/>
      <c r="N39" s="77"/>
    </row>
    <row r="40" spans="2:14" ht="16.5" thickTop="1" thickBot="1" x14ac:dyDescent="0.3">
      <c r="B40" s="474" t="s">
        <v>187</v>
      </c>
      <c r="C40" s="470">
        <f>SUM(C33:C39)</f>
        <v>14775.24</v>
      </c>
      <c r="D40" s="577">
        <f>+'Jan - March 2024'!O31</f>
        <v>14617.08</v>
      </c>
      <c r="E40" s="549">
        <f t="shared" si="4"/>
        <v>0.98929560535057304</v>
      </c>
      <c r="F40" s="470">
        <f>+C40-D40</f>
        <v>158.15999999999985</v>
      </c>
      <c r="H40" s="431"/>
      <c r="N40" s="77"/>
    </row>
    <row r="41" spans="2:14" ht="15.75" thickTop="1" x14ac:dyDescent="0.25">
      <c r="B41" s="473"/>
      <c r="C41" s="466"/>
      <c r="D41" s="466"/>
      <c r="F41" s="466"/>
      <c r="N41" s="77"/>
    </row>
    <row r="42" spans="2:14" x14ac:dyDescent="0.25">
      <c r="B42" s="475" t="s">
        <v>188</v>
      </c>
      <c r="C42" s="466"/>
      <c r="D42" s="466"/>
      <c r="F42" s="466"/>
      <c r="N42" s="77"/>
    </row>
    <row r="43" spans="2:14" x14ac:dyDescent="0.25">
      <c r="B43" s="473" t="s">
        <v>189</v>
      </c>
      <c r="C43" s="466">
        <v>600</v>
      </c>
      <c r="D43" s="466">
        <f>120+30+'Jan - March 2024'!P25</f>
        <v>395</v>
      </c>
      <c r="E43" s="548">
        <f t="shared" ref="E43:E47" si="6">+D43/C43</f>
        <v>0.65833333333333333</v>
      </c>
      <c r="F43" s="466">
        <f t="shared" ref="F43:F46" si="7">+C43-D43</f>
        <v>205</v>
      </c>
      <c r="N43" s="77"/>
    </row>
    <row r="44" spans="2:14" x14ac:dyDescent="0.25">
      <c r="B44" s="473" t="s">
        <v>190</v>
      </c>
      <c r="C44" s="466">
        <v>40</v>
      </c>
      <c r="D44" s="466">
        <f>35+'Jan - March 2024'!P10</f>
        <v>260</v>
      </c>
      <c r="E44" s="548">
        <f t="shared" si="6"/>
        <v>6.5</v>
      </c>
      <c r="F44" s="466">
        <f t="shared" si="7"/>
        <v>-220</v>
      </c>
      <c r="G44" s="413" t="s">
        <v>347</v>
      </c>
      <c r="N44" s="77"/>
    </row>
    <row r="45" spans="2:14" x14ac:dyDescent="0.25">
      <c r="B45" s="473" t="s">
        <v>191</v>
      </c>
      <c r="C45" s="466">
        <v>220</v>
      </c>
      <c r="D45" s="466">
        <f>+'Jan - March 2024'!P23</f>
        <v>806.4</v>
      </c>
      <c r="E45" s="548">
        <f t="shared" si="6"/>
        <v>3.6654545454545455</v>
      </c>
      <c r="F45" s="466">
        <f t="shared" si="7"/>
        <v>-586.4</v>
      </c>
      <c r="G45" s="413" t="s">
        <v>414</v>
      </c>
      <c r="N45" s="77"/>
    </row>
    <row r="46" spans="2:14" ht="15.75" thickBot="1" x14ac:dyDescent="0.3">
      <c r="B46" s="473" t="s">
        <v>349</v>
      </c>
      <c r="C46" s="466">
        <v>0</v>
      </c>
      <c r="D46" s="466">
        <f>+'Oct - Dec 2023'!P12</f>
        <v>52</v>
      </c>
      <c r="F46" s="466">
        <f t="shared" si="7"/>
        <v>-52</v>
      </c>
      <c r="N46" s="77"/>
    </row>
    <row r="47" spans="2:14" ht="16.5" thickTop="1" thickBot="1" x14ac:dyDescent="0.3">
      <c r="B47" s="474" t="s">
        <v>192</v>
      </c>
      <c r="C47" s="470">
        <f>SUM(C43:C46)</f>
        <v>860</v>
      </c>
      <c r="D47" s="577">
        <f>+'Jan - March 2024'!P31</f>
        <v>1513.4</v>
      </c>
      <c r="E47" s="549">
        <f t="shared" si="6"/>
        <v>1.7597674418604652</v>
      </c>
      <c r="F47" s="470">
        <f>+C47-D47</f>
        <v>-653.40000000000009</v>
      </c>
      <c r="H47" s="431"/>
      <c r="N47" s="77"/>
    </row>
    <row r="48" spans="2:14" ht="16.5" thickTop="1" thickBot="1" x14ac:dyDescent="0.3">
      <c r="B48" s="473"/>
      <c r="C48" s="466"/>
      <c r="D48" s="466"/>
      <c r="F48" s="466"/>
      <c r="N48" s="77"/>
    </row>
    <row r="49" spans="2:14" ht="16.5" thickTop="1" thickBot="1" x14ac:dyDescent="0.3">
      <c r="B49" s="474" t="s">
        <v>193</v>
      </c>
      <c r="C49" s="470">
        <v>80</v>
      </c>
      <c r="D49" s="577">
        <f>+'Jan - March 2024'!Q31</f>
        <v>72</v>
      </c>
      <c r="E49" s="549">
        <f t="shared" ref="E49:E50" si="8">+D49/C49</f>
        <v>0.9</v>
      </c>
      <c r="F49" s="470">
        <f>+C49-D49</f>
        <v>8</v>
      </c>
      <c r="H49" s="431"/>
      <c r="N49" s="77"/>
    </row>
    <row r="50" spans="2:14" ht="16.5" thickTop="1" thickBot="1" x14ac:dyDescent="0.3">
      <c r="B50" s="474" t="s">
        <v>194</v>
      </c>
      <c r="C50" s="470">
        <v>700</v>
      </c>
      <c r="D50" s="577">
        <f>+'Jan - March 2024'!R31</f>
        <v>620</v>
      </c>
      <c r="E50" s="549">
        <f t="shared" si="8"/>
        <v>0.88571428571428568</v>
      </c>
      <c r="F50" s="470">
        <f>+C50-D50</f>
        <v>80</v>
      </c>
      <c r="H50" s="431"/>
      <c r="N50" s="77"/>
    </row>
    <row r="51" spans="2:14" ht="15.75" thickTop="1" x14ac:dyDescent="0.25">
      <c r="B51" s="471"/>
      <c r="C51" s="466"/>
      <c r="D51" s="466"/>
      <c r="F51" s="466"/>
      <c r="N51" s="77"/>
    </row>
    <row r="52" spans="2:14" x14ac:dyDescent="0.25">
      <c r="B52" s="468" t="s">
        <v>195</v>
      </c>
      <c r="C52" s="466"/>
      <c r="D52" s="466"/>
      <c r="F52" s="466"/>
      <c r="N52" s="124"/>
    </row>
    <row r="53" spans="2:14" x14ac:dyDescent="0.25">
      <c r="B53" s="471" t="s">
        <v>196</v>
      </c>
      <c r="C53" s="466">
        <v>1500</v>
      </c>
      <c r="D53" s="466">
        <f>+'Apr - Jun 2023'!S18</f>
        <v>604.11</v>
      </c>
      <c r="E53" s="548">
        <f t="shared" ref="E53:E60" si="9">+D53/C53</f>
        <v>0.40273999999999999</v>
      </c>
      <c r="F53" s="466">
        <f t="shared" ref="F53:F59" si="10">+C53-D53</f>
        <v>895.89</v>
      </c>
      <c r="N53" s="124"/>
    </row>
    <row r="54" spans="2:14" x14ac:dyDescent="0.25">
      <c r="B54" s="471" t="s">
        <v>197</v>
      </c>
      <c r="C54" s="466">
        <v>40</v>
      </c>
      <c r="D54" s="466">
        <f>+'Apr - Jun 2023'!T41</f>
        <v>35</v>
      </c>
      <c r="E54" s="548">
        <f t="shared" si="9"/>
        <v>0.875</v>
      </c>
      <c r="F54" s="466">
        <f t="shared" si="10"/>
        <v>5</v>
      </c>
      <c r="N54" s="124"/>
    </row>
    <row r="55" spans="2:14" x14ac:dyDescent="0.25">
      <c r="B55" s="471" t="s">
        <v>198</v>
      </c>
      <c r="C55" s="466">
        <v>120</v>
      </c>
      <c r="D55" s="466"/>
      <c r="E55" s="548">
        <f t="shared" si="9"/>
        <v>0</v>
      </c>
      <c r="F55" s="466">
        <f t="shared" si="10"/>
        <v>120</v>
      </c>
      <c r="G55" s="413" t="s">
        <v>415</v>
      </c>
      <c r="N55" s="124"/>
    </row>
    <row r="56" spans="2:14" x14ac:dyDescent="0.25">
      <c r="B56" s="471" t="s">
        <v>199</v>
      </c>
      <c r="C56" s="466">
        <v>520</v>
      </c>
      <c r="D56" s="466">
        <f>+'Oct - Dec 2023'!T26</f>
        <v>538.6</v>
      </c>
      <c r="E56" s="548">
        <f t="shared" si="9"/>
        <v>1.0357692307692308</v>
      </c>
      <c r="F56" s="466">
        <f t="shared" si="10"/>
        <v>-18.600000000000023</v>
      </c>
      <c r="N56" s="124"/>
    </row>
    <row r="57" spans="2:14" x14ac:dyDescent="0.25">
      <c r="B57" s="471" t="s">
        <v>228</v>
      </c>
      <c r="C57" s="466">
        <v>190</v>
      </c>
      <c r="D57" s="466">
        <f>+'Apr - Jun 2023'!T32</f>
        <v>177</v>
      </c>
      <c r="E57" s="548">
        <f t="shared" si="9"/>
        <v>0.93157894736842106</v>
      </c>
      <c r="F57" s="466">
        <f t="shared" si="10"/>
        <v>13</v>
      </c>
      <c r="N57" s="124"/>
    </row>
    <row r="58" spans="2:14" x14ac:dyDescent="0.25">
      <c r="B58" s="471" t="s">
        <v>246</v>
      </c>
      <c r="C58" s="466">
        <v>70</v>
      </c>
      <c r="D58" s="466">
        <v>65.069999999999993</v>
      </c>
      <c r="E58" s="548">
        <f>+D58/(C58+C59)</f>
        <v>0.23661818181818178</v>
      </c>
      <c r="F58" s="466">
        <f t="shared" si="10"/>
        <v>4.9300000000000068</v>
      </c>
      <c r="N58" s="124"/>
    </row>
    <row r="59" spans="2:14" ht="15.75" thickBot="1" x14ac:dyDescent="0.3">
      <c r="B59" s="471" t="s">
        <v>200</v>
      </c>
      <c r="C59" s="466">
        <v>205</v>
      </c>
      <c r="D59" s="466">
        <v>183.99</v>
      </c>
      <c r="E59" s="548">
        <f>+D59/(C59+C60)</f>
        <v>6.4557894736842106E-2</v>
      </c>
      <c r="F59" s="466">
        <f t="shared" si="10"/>
        <v>21.009999999999991</v>
      </c>
      <c r="N59" s="124"/>
    </row>
    <row r="60" spans="2:14" ht="16.5" thickTop="1" thickBot="1" x14ac:dyDescent="0.3">
      <c r="B60" s="469" t="s">
        <v>201</v>
      </c>
      <c r="C60" s="470">
        <f>SUM(C53:C59)</f>
        <v>2645</v>
      </c>
      <c r="D60" s="577">
        <f>+'Jan - March 2024'!S31+'Jan - March 2024'!T31</f>
        <v>1603.77</v>
      </c>
      <c r="E60" s="549">
        <f t="shared" si="9"/>
        <v>0.60634026465028357</v>
      </c>
      <c r="F60" s="470">
        <f>+C60-D60</f>
        <v>1041.23</v>
      </c>
      <c r="G60" s="413" t="s">
        <v>315</v>
      </c>
      <c r="H60" s="431"/>
      <c r="N60" s="124"/>
    </row>
    <row r="61" spans="2:14" ht="15.75" thickTop="1" x14ac:dyDescent="0.25">
      <c r="C61" s="466"/>
      <c r="D61" s="466"/>
      <c r="F61" s="466"/>
      <c r="H61" s="431"/>
      <c r="N61" s="124"/>
    </row>
    <row r="62" spans="2:14" x14ac:dyDescent="0.25">
      <c r="B62" s="468" t="s">
        <v>202</v>
      </c>
      <c r="C62" s="466"/>
      <c r="D62" s="466"/>
      <c r="F62" s="466"/>
      <c r="N62" s="124"/>
    </row>
    <row r="63" spans="2:14" x14ac:dyDescent="0.25">
      <c r="B63" s="471" t="s">
        <v>348</v>
      </c>
      <c r="C63" s="466">
        <v>300</v>
      </c>
      <c r="D63" s="466">
        <f>+'July - Sept 2023'!U13+'July - Sept 2023'!U14</f>
        <v>265</v>
      </c>
      <c r="E63" s="548">
        <f t="shared" ref="E63:E66" si="11">+D63/C63</f>
        <v>0.8833333333333333</v>
      </c>
      <c r="F63" s="466">
        <f t="shared" ref="F63:F65" si="12">+C63-D63</f>
        <v>35</v>
      </c>
      <c r="N63" s="124"/>
    </row>
    <row r="64" spans="2:14" x14ac:dyDescent="0.25">
      <c r="B64" s="471" t="s">
        <v>203</v>
      </c>
      <c r="C64" s="466">
        <v>0</v>
      </c>
      <c r="D64" s="466">
        <v>0</v>
      </c>
      <c r="E64" s="548" t="e">
        <f t="shared" si="11"/>
        <v>#DIV/0!</v>
      </c>
      <c r="F64" s="466">
        <f t="shared" si="12"/>
        <v>0</v>
      </c>
      <c r="N64" s="124"/>
    </row>
    <row r="65" spans="2:14" ht="15.75" thickBot="1" x14ac:dyDescent="0.3">
      <c r="B65" s="471" t="s">
        <v>8</v>
      </c>
      <c r="C65" s="466">
        <v>120</v>
      </c>
      <c r="D65" s="466">
        <f>+'Oct - Dec 2023'!U14</f>
        <v>0</v>
      </c>
      <c r="E65" s="548">
        <f t="shared" si="11"/>
        <v>0</v>
      </c>
      <c r="F65" s="466">
        <f t="shared" si="12"/>
        <v>120</v>
      </c>
      <c r="N65" s="124"/>
    </row>
    <row r="66" spans="2:14" ht="16.5" thickTop="1" thickBot="1" x14ac:dyDescent="0.3">
      <c r="B66" s="469" t="s">
        <v>204</v>
      </c>
      <c r="C66" s="470">
        <f>SUM(C63:C65)</f>
        <v>420</v>
      </c>
      <c r="D66" s="577">
        <f>+'Jan - March 2024'!U31</f>
        <v>265</v>
      </c>
      <c r="E66" s="549">
        <f t="shared" si="11"/>
        <v>0.63095238095238093</v>
      </c>
      <c r="F66" s="470">
        <f>+C66-D66</f>
        <v>155</v>
      </c>
      <c r="G66" s="413" t="s">
        <v>318</v>
      </c>
      <c r="H66" s="595"/>
      <c r="N66" s="124"/>
    </row>
    <row r="67" spans="2:14" ht="15.75" thickTop="1" x14ac:dyDescent="0.25">
      <c r="C67" s="466"/>
      <c r="D67" s="466"/>
      <c r="F67" s="466"/>
      <c r="N67" s="124"/>
    </row>
    <row r="68" spans="2:14" x14ac:dyDescent="0.25">
      <c r="B68" s="468" t="s">
        <v>205</v>
      </c>
      <c r="C68" s="466"/>
      <c r="D68" s="466"/>
      <c r="F68" s="466"/>
      <c r="N68" s="124"/>
    </row>
    <row r="69" spans="2:14" x14ac:dyDescent="0.25">
      <c r="B69" s="471" t="s">
        <v>206</v>
      </c>
      <c r="C69" s="466">
        <v>320</v>
      </c>
      <c r="D69" s="466">
        <f>+'Oct - Dec 2023'!V25</f>
        <v>320</v>
      </c>
      <c r="E69" s="548">
        <f t="shared" ref="E69:E75" si="13">+D69/C69</f>
        <v>1</v>
      </c>
      <c r="F69" s="466">
        <f t="shared" ref="F69:F74" si="14">+C69-D69</f>
        <v>0</v>
      </c>
      <c r="N69" s="124"/>
    </row>
    <row r="70" spans="2:14" x14ac:dyDescent="0.25">
      <c r="B70" s="471" t="s">
        <v>207</v>
      </c>
      <c r="C70" s="466">
        <v>75</v>
      </c>
      <c r="D70" s="466">
        <v>60</v>
      </c>
      <c r="E70" s="548">
        <f t="shared" si="13"/>
        <v>0.8</v>
      </c>
      <c r="F70" s="466">
        <f t="shared" si="14"/>
        <v>15</v>
      </c>
      <c r="N70" s="124"/>
    </row>
    <row r="71" spans="2:14" x14ac:dyDescent="0.25">
      <c r="B71" s="471" t="s">
        <v>208</v>
      </c>
      <c r="C71" s="466">
        <v>100</v>
      </c>
      <c r="D71" s="466">
        <v>35</v>
      </c>
      <c r="E71" s="548">
        <f t="shared" si="13"/>
        <v>0.35</v>
      </c>
      <c r="F71" s="466">
        <f t="shared" si="14"/>
        <v>65</v>
      </c>
      <c r="N71" s="124"/>
    </row>
    <row r="72" spans="2:14" x14ac:dyDescent="0.25">
      <c r="B72" s="471" t="s">
        <v>209</v>
      </c>
      <c r="C72" s="466">
        <v>100</v>
      </c>
      <c r="D72" s="466">
        <v>95</v>
      </c>
      <c r="E72" s="548">
        <f t="shared" si="13"/>
        <v>0.95</v>
      </c>
      <c r="F72" s="466">
        <f t="shared" si="14"/>
        <v>5</v>
      </c>
      <c r="N72" s="124"/>
    </row>
    <row r="73" spans="2:14" x14ac:dyDescent="0.25">
      <c r="B73" s="471" t="s">
        <v>210</v>
      </c>
      <c r="C73" s="466">
        <v>350</v>
      </c>
      <c r="D73" s="466">
        <f>+'Oct - Dec 2023'!V17+'Oct - Dec 2023'!V39</f>
        <v>545.82999999999993</v>
      </c>
      <c r="E73" s="548">
        <f t="shared" si="13"/>
        <v>1.5595142857142854</v>
      </c>
      <c r="F73" s="466">
        <f t="shared" si="14"/>
        <v>-195.82999999999993</v>
      </c>
      <c r="N73" s="124"/>
    </row>
    <row r="74" spans="2:14" ht="15.75" thickBot="1" x14ac:dyDescent="0.3">
      <c r="B74" s="471" t="s">
        <v>247</v>
      </c>
      <c r="C74" s="466">
        <v>500</v>
      </c>
      <c r="D74" s="466">
        <v>1683.86</v>
      </c>
      <c r="E74" s="548">
        <f t="shared" si="13"/>
        <v>3.3677199999999998</v>
      </c>
      <c r="F74" s="466">
        <f t="shared" si="14"/>
        <v>-1183.8599999999999</v>
      </c>
    </row>
    <row r="75" spans="2:14" ht="31.5" thickTop="1" thickBot="1" x14ac:dyDescent="0.3">
      <c r="B75" s="469" t="s">
        <v>211</v>
      </c>
      <c r="C75" s="470">
        <f>SUM(C69:C74)</f>
        <v>1445</v>
      </c>
      <c r="D75" s="577">
        <f>+'Oct - Dec 2023'!V46</f>
        <v>2739.69</v>
      </c>
      <c r="E75" s="549">
        <f t="shared" si="13"/>
        <v>1.8959792387543253</v>
      </c>
      <c r="F75" s="470">
        <f>+C75-D75</f>
        <v>-1294.69</v>
      </c>
      <c r="G75" s="413" t="s">
        <v>316</v>
      </c>
      <c r="H75" s="595"/>
    </row>
    <row r="76" spans="2:14" ht="15.75" thickTop="1" x14ac:dyDescent="0.25">
      <c r="C76" s="466"/>
      <c r="D76" s="466"/>
      <c r="F76" s="466"/>
    </row>
    <row r="77" spans="2:14" x14ac:dyDescent="0.25">
      <c r="B77" s="468" t="s">
        <v>212</v>
      </c>
      <c r="C77" s="466"/>
      <c r="D77" s="466"/>
      <c r="F77" s="466"/>
    </row>
    <row r="78" spans="2:14" ht="30" x14ac:dyDescent="0.25">
      <c r="B78" s="471" t="s">
        <v>213</v>
      </c>
      <c r="C78" s="466">
        <v>3300</v>
      </c>
      <c r="D78" s="466">
        <f>+'Jan - March 2024'!W31</f>
        <v>3000</v>
      </c>
      <c r="E78" s="548">
        <f t="shared" ref="E78:E82" si="15">+D78/C78</f>
        <v>0.90909090909090906</v>
      </c>
      <c r="F78" s="466">
        <f t="shared" ref="F78:F81" si="16">+C78-D78</f>
        <v>300</v>
      </c>
      <c r="G78" s="413" t="s">
        <v>317</v>
      </c>
    </row>
    <row r="79" spans="2:14" x14ac:dyDescent="0.25">
      <c r="B79" s="471" t="s">
        <v>248</v>
      </c>
      <c r="C79" s="466">
        <v>100</v>
      </c>
      <c r="D79" s="466">
        <f>45+39.22</f>
        <v>84.22</v>
      </c>
      <c r="E79" s="548">
        <f t="shared" si="15"/>
        <v>0.84219999999999995</v>
      </c>
      <c r="F79" s="466">
        <f t="shared" si="16"/>
        <v>15.780000000000001</v>
      </c>
    </row>
    <row r="80" spans="2:14" x14ac:dyDescent="0.25">
      <c r="B80" s="471" t="s">
        <v>249</v>
      </c>
      <c r="C80" s="466">
        <v>600</v>
      </c>
      <c r="D80" s="466">
        <f>39.22+250+55</f>
        <v>344.22</v>
      </c>
      <c r="E80" s="548">
        <f t="shared" si="15"/>
        <v>0.5737000000000001</v>
      </c>
      <c r="F80" s="466">
        <f t="shared" si="16"/>
        <v>255.77999999999997</v>
      </c>
      <c r="G80" s="413" t="s">
        <v>416</v>
      </c>
    </row>
    <row r="81" spans="2:8" ht="15.75" thickBot="1" x14ac:dyDescent="0.3">
      <c r="B81" s="471" t="s">
        <v>250</v>
      </c>
      <c r="C81" s="466">
        <v>0</v>
      </c>
      <c r="D81" s="466">
        <v>0</v>
      </c>
      <c r="F81" s="466">
        <f t="shared" si="16"/>
        <v>0</v>
      </c>
    </row>
    <row r="82" spans="2:8" ht="16.5" thickTop="1" thickBot="1" x14ac:dyDescent="0.3">
      <c r="B82" s="477" t="s">
        <v>212</v>
      </c>
      <c r="C82" s="470">
        <f>SUM(C78:C81)</f>
        <v>4000</v>
      </c>
      <c r="D82" s="577">
        <f>+'Jan - March 2024'!W31+'Jan - March 2024'!Y31</f>
        <v>3428.44</v>
      </c>
      <c r="E82" s="549">
        <f t="shared" si="15"/>
        <v>0.85711000000000004</v>
      </c>
      <c r="F82" s="470">
        <f>+C82-D82</f>
        <v>571.55999999999995</v>
      </c>
    </row>
    <row r="83" spans="2:8" ht="15.75" thickTop="1" x14ac:dyDescent="0.25">
      <c r="C83" s="466"/>
      <c r="D83" s="466"/>
      <c r="F83" s="466"/>
      <c r="H83" s="595"/>
    </row>
    <row r="84" spans="2:8" x14ac:dyDescent="0.25">
      <c r="B84" s="468" t="s">
        <v>214</v>
      </c>
      <c r="C84" s="466"/>
      <c r="D84" s="466"/>
      <c r="F84" s="466"/>
      <c r="H84" s="595"/>
    </row>
    <row r="85" spans="2:8" ht="15.75" thickBot="1" x14ac:dyDescent="0.3">
      <c r="B85" s="471" t="s">
        <v>215</v>
      </c>
      <c r="C85" s="466">
        <v>1000</v>
      </c>
      <c r="D85" s="466">
        <v>0</v>
      </c>
      <c r="E85" s="548">
        <f>+D85/C85</f>
        <v>0</v>
      </c>
      <c r="F85" s="466">
        <f t="shared" ref="F85" si="17">+C85-D85</f>
        <v>1000</v>
      </c>
      <c r="H85" s="595"/>
    </row>
    <row r="86" spans="2:8" ht="16.5" thickTop="1" thickBot="1" x14ac:dyDescent="0.3">
      <c r="B86" s="469" t="s">
        <v>214</v>
      </c>
      <c r="C86" s="470">
        <f>SUM(C85)</f>
        <v>1000</v>
      </c>
      <c r="D86" s="470">
        <f>+'Oct - Dec 2023'!Z46</f>
        <v>0</v>
      </c>
      <c r="E86" s="549">
        <f>+D86/C86</f>
        <v>0</v>
      </c>
      <c r="F86" s="470">
        <f>+C86-D86</f>
        <v>1000</v>
      </c>
      <c r="G86" s="413" t="s">
        <v>417</v>
      </c>
    </row>
    <row r="87" spans="2:8" ht="15.75" thickTop="1" x14ac:dyDescent="0.25">
      <c r="B87" s="468"/>
      <c r="C87" s="466"/>
      <c r="D87" s="466"/>
      <c r="F87" s="466"/>
    </row>
    <row r="88" spans="2:8" x14ac:dyDescent="0.25">
      <c r="B88" s="468" t="s">
        <v>216</v>
      </c>
      <c r="C88" s="466"/>
      <c r="D88" s="466"/>
      <c r="F88" s="466"/>
    </row>
    <row r="89" spans="2:8" ht="15.75" thickBot="1" x14ac:dyDescent="0.3">
      <c r="B89" s="471" t="s">
        <v>217</v>
      </c>
      <c r="C89" s="466">
        <v>300</v>
      </c>
      <c r="D89" s="466">
        <f>+'Jan - March 2024'!AA31</f>
        <v>276.29999999999995</v>
      </c>
      <c r="E89" s="548">
        <f>+D89/C89</f>
        <v>0.92099999999999982</v>
      </c>
      <c r="F89" s="466">
        <f t="shared" ref="F89" si="18">+C89-D89</f>
        <v>23.700000000000045</v>
      </c>
    </row>
    <row r="90" spans="2:8" ht="16.5" thickTop="1" thickBot="1" x14ac:dyDescent="0.3">
      <c r="B90" s="469" t="s">
        <v>216</v>
      </c>
      <c r="C90" s="470">
        <f>SUM(C89)</f>
        <v>300</v>
      </c>
      <c r="D90" s="577">
        <f>+'Oct - Dec 2023'!AA46+'Oct - Dec 2023'!AB46</f>
        <v>276.29999999999995</v>
      </c>
      <c r="E90" s="549">
        <f>+D90/C90</f>
        <v>0.92099999999999982</v>
      </c>
      <c r="F90" s="470">
        <f>+C90-D90</f>
        <v>23.700000000000045</v>
      </c>
      <c r="G90" s="413" t="s">
        <v>418</v>
      </c>
      <c r="H90" s="595"/>
    </row>
    <row r="91" spans="2:8" ht="16.5" thickTop="1" thickBot="1" x14ac:dyDescent="0.3">
      <c r="B91" s="468"/>
      <c r="C91" s="466"/>
      <c r="D91" s="466"/>
      <c r="F91" s="466"/>
      <c r="H91" s="595"/>
    </row>
    <row r="92" spans="2:8" ht="16.5" thickTop="1" thickBot="1" x14ac:dyDescent="0.3">
      <c r="B92" s="469" t="s">
        <v>389</v>
      </c>
      <c r="C92" s="470">
        <v>0</v>
      </c>
      <c r="D92" s="470">
        <f>+'Jan - March 2024'!AD31</f>
        <v>3912.08</v>
      </c>
      <c r="E92" s="549">
        <v>0</v>
      </c>
      <c r="F92" s="470">
        <f>+C92-D92</f>
        <v>-3912.08</v>
      </c>
      <c r="H92" s="595"/>
    </row>
    <row r="93" spans="2:8" ht="16.5" thickTop="1" thickBot="1" x14ac:dyDescent="0.3">
      <c r="B93" s="468"/>
      <c r="C93" s="466"/>
      <c r="D93" s="466"/>
      <c r="F93" s="466"/>
    </row>
    <row r="94" spans="2:8" ht="16.5" thickTop="1" thickBot="1" x14ac:dyDescent="0.3">
      <c r="B94" s="469" t="s">
        <v>146</v>
      </c>
      <c r="C94" s="470">
        <f>SUM(C90,C86,C82,C75,C66,C60,C50,C49,C47,C40,C30,C18)</f>
        <v>51110.44</v>
      </c>
      <c r="D94" s="470">
        <f>SUM(D90,D86,D82,D75,D66,D60,D50,D49,D47,D40,D30,D18,D92)</f>
        <v>53204.160000000003</v>
      </c>
      <c r="E94" s="549">
        <f>+D94/C94</f>
        <v>1.0409646248398565</v>
      </c>
      <c r="F94" s="470">
        <f>+C94-D94</f>
        <v>-2093.7200000000012</v>
      </c>
      <c r="G94" s="580"/>
    </row>
    <row r="95" spans="2:8" ht="15.75" thickTop="1" x14ac:dyDescent="0.25">
      <c r="C95" s="476"/>
      <c r="D95" s="476"/>
      <c r="F95" s="476"/>
    </row>
    <row r="96" spans="2:8" ht="30" x14ac:dyDescent="0.25">
      <c r="B96" s="471" t="s">
        <v>320</v>
      </c>
      <c r="C96" s="476">
        <f>+C12-C94</f>
        <v>9.9999999947613105E-3</v>
      </c>
      <c r="D96" s="476">
        <f>+D12-D94</f>
        <v>23500.83</v>
      </c>
      <c r="F96" s="476">
        <f>+C96-D96</f>
        <v>-23500.820000000007</v>
      </c>
      <c r="G96" s="580" t="s">
        <v>419</v>
      </c>
      <c r="H96" s="579"/>
    </row>
    <row r="97" spans="2:14" ht="15.75" thickBot="1" x14ac:dyDescent="0.3">
      <c r="B97" s="471"/>
      <c r="C97" s="476"/>
      <c r="D97" s="476"/>
      <c r="F97" s="476"/>
    </row>
    <row r="98" spans="2:14" ht="16.5" thickTop="1" thickBot="1" x14ac:dyDescent="0.3">
      <c r="B98" s="469" t="s">
        <v>226</v>
      </c>
      <c r="C98" s="470">
        <v>0</v>
      </c>
      <c r="D98" s="470">
        <f>+'Oct - Dec 2023'!AB46</f>
        <v>0</v>
      </c>
      <c r="E98" s="549"/>
      <c r="F98" s="470">
        <f>+C98-D98</f>
        <v>0</v>
      </c>
    </row>
    <row r="99" spans="2:14" ht="16.5" thickTop="1" thickBot="1" x14ac:dyDescent="0.3">
      <c r="B99" s="468"/>
      <c r="C99" s="466"/>
      <c r="D99" s="466"/>
      <c r="F99" s="466"/>
    </row>
    <row r="100" spans="2:14" ht="16.5" thickTop="1" thickBot="1" x14ac:dyDescent="0.3">
      <c r="B100" s="469" t="s">
        <v>333</v>
      </c>
      <c r="C100" s="470">
        <f>SUM(C78,C75,C38,C28)</f>
        <v>6215</v>
      </c>
      <c r="D100" s="470">
        <f>SUM(D78,D75,D38,D28)</f>
        <v>7199.6900000000005</v>
      </c>
      <c r="E100" s="549"/>
      <c r="F100" s="470">
        <f>+C100-D100</f>
        <v>-984.69000000000051</v>
      </c>
      <c r="G100" s="413" t="s">
        <v>319</v>
      </c>
    </row>
    <row r="101" spans="2:14" ht="15.75" thickTop="1" x14ac:dyDescent="0.25">
      <c r="C101" s="466"/>
      <c r="D101" s="466"/>
      <c r="F101" s="466"/>
    </row>
    <row r="102" spans="2:14" s="413" customFormat="1" x14ac:dyDescent="0.25">
      <c r="B102" s="468" t="s">
        <v>251</v>
      </c>
      <c r="C102" s="476" t="s">
        <v>164</v>
      </c>
      <c r="D102" s="476"/>
      <c r="E102" s="548"/>
      <c r="F102" s="476"/>
      <c r="H102"/>
      <c r="I102"/>
      <c r="J102"/>
      <c r="K102"/>
      <c r="L102"/>
      <c r="M102"/>
      <c r="N102"/>
    </row>
    <row r="103" spans="2:14" s="413" customFormat="1" x14ac:dyDescent="0.25">
      <c r="B103" s="529" t="s">
        <v>170</v>
      </c>
      <c r="C103" s="530">
        <v>17335.2</v>
      </c>
      <c r="D103" s="530">
        <f>+D18</f>
        <v>18530.8</v>
      </c>
      <c r="E103" s="548">
        <f>+D103/C103</f>
        <v>1.0689694955927822</v>
      </c>
      <c r="F103" s="530">
        <f>+C103-D103</f>
        <v>-1195.5999999999985</v>
      </c>
      <c r="H103"/>
      <c r="I103"/>
      <c r="J103"/>
      <c r="K103"/>
      <c r="L103"/>
      <c r="M103"/>
      <c r="N103"/>
    </row>
    <row r="104" spans="2:14" s="413" customFormat="1" x14ac:dyDescent="0.25">
      <c r="B104" s="529" t="s">
        <v>180</v>
      </c>
      <c r="C104" s="530">
        <v>7550</v>
      </c>
      <c r="D104" s="530">
        <f>+D30</f>
        <v>5625.5999999999995</v>
      </c>
      <c r="E104" s="548">
        <f t="shared" ref="E104:E107" si="19">+D104/C104</f>
        <v>0.74511258278145687</v>
      </c>
      <c r="F104" s="530">
        <f t="shared" ref="F104:F107" si="20">+C104-D104</f>
        <v>1924.4000000000005</v>
      </c>
      <c r="H104"/>
      <c r="I104"/>
      <c r="J104"/>
      <c r="K104"/>
      <c r="L104"/>
      <c r="M104"/>
      <c r="N104"/>
    </row>
    <row r="105" spans="2:14" s="413" customFormat="1" x14ac:dyDescent="0.25">
      <c r="B105" s="529" t="s">
        <v>187</v>
      </c>
      <c r="C105" s="530">
        <v>14775.25</v>
      </c>
      <c r="D105" s="530">
        <f>+D40</f>
        <v>14617.08</v>
      </c>
      <c r="E105" s="548">
        <f t="shared" si="19"/>
        <v>0.98929493578788852</v>
      </c>
      <c r="F105" s="530">
        <f t="shared" si="20"/>
        <v>158.17000000000007</v>
      </c>
      <c r="H105"/>
      <c r="I105"/>
      <c r="J105"/>
      <c r="K105"/>
      <c r="L105"/>
      <c r="M105"/>
      <c r="N105"/>
    </row>
    <row r="106" spans="2:14" s="413" customFormat="1" x14ac:dyDescent="0.25">
      <c r="B106" s="555" t="s">
        <v>201</v>
      </c>
      <c r="C106" s="530">
        <v>2645</v>
      </c>
      <c r="D106" s="530">
        <f>+D60</f>
        <v>1603.77</v>
      </c>
      <c r="E106" s="548">
        <f t="shared" si="19"/>
        <v>0.60634026465028357</v>
      </c>
      <c r="F106" s="530">
        <f t="shared" si="20"/>
        <v>1041.23</v>
      </c>
      <c r="H106"/>
      <c r="I106"/>
      <c r="J106"/>
      <c r="K106"/>
      <c r="L106"/>
      <c r="M106"/>
      <c r="N106"/>
    </row>
    <row r="107" spans="2:14" s="413" customFormat="1" ht="15.75" thickBot="1" x14ac:dyDescent="0.3">
      <c r="B107" s="529" t="s">
        <v>252</v>
      </c>
      <c r="C107" s="530">
        <v>8805</v>
      </c>
      <c r="D107" s="530">
        <f>+D90+D86+D82+D75+D66+D50+D49+D47+D92</f>
        <v>12826.91</v>
      </c>
      <c r="E107" s="548">
        <f t="shared" si="19"/>
        <v>1.4567756956274844</v>
      </c>
      <c r="F107" s="530">
        <f t="shared" si="20"/>
        <v>-4021.91</v>
      </c>
      <c r="H107"/>
      <c r="I107"/>
      <c r="J107"/>
      <c r="K107"/>
      <c r="L107"/>
      <c r="M107"/>
      <c r="N107"/>
    </row>
    <row r="108" spans="2:14" s="413" customFormat="1" ht="16.5" thickTop="1" thickBot="1" x14ac:dyDescent="0.3">
      <c r="B108" s="531" t="s">
        <v>146</v>
      </c>
      <c r="C108" s="532">
        <f>SUM(C103:C107)</f>
        <v>51110.45</v>
      </c>
      <c r="D108" s="532">
        <f>SUM(D103:D107)</f>
        <v>53204.159999999989</v>
      </c>
      <c r="E108" s="550">
        <f>+D108/C108</f>
        <v>1.0409644211702302</v>
      </c>
      <c r="F108" s="532">
        <f>+C108-D108</f>
        <v>-2093.7099999999919</v>
      </c>
      <c r="H108"/>
      <c r="I108"/>
      <c r="J108"/>
      <c r="K108"/>
      <c r="L108"/>
      <c r="M108"/>
      <c r="N108"/>
    </row>
    <row r="109" spans="2:14" s="413" customFormat="1" ht="15.75" thickTop="1" x14ac:dyDescent="0.25">
      <c r="B109"/>
      <c r="C109" s="476"/>
      <c r="D109" s="476"/>
      <c r="E109" s="548"/>
      <c r="F109" s="476"/>
      <c r="H109"/>
      <c r="I109"/>
      <c r="J109"/>
      <c r="K109"/>
      <c r="L109"/>
      <c r="M109"/>
      <c r="N109"/>
    </row>
    <row r="110" spans="2:14" s="413" customFormat="1" x14ac:dyDescent="0.25">
      <c r="B110" s="468" t="s">
        <v>253</v>
      </c>
      <c r="C110"/>
      <c r="D110" s="476"/>
      <c r="E110" s="548"/>
      <c r="F110" s="476"/>
      <c r="H110"/>
      <c r="I110"/>
      <c r="J110"/>
      <c r="K110"/>
      <c r="L110"/>
      <c r="M110"/>
      <c r="N110"/>
    </row>
    <row r="111" spans="2:14" s="413" customFormat="1" x14ac:dyDescent="0.25">
      <c r="B111"/>
      <c r="C111" s="476"/>
      <c r="D111" s="476"/>
      <c r="E111" s="548"/>
      <c r="F111" s="476"/>
      <c r="H111"/>
      <c r="I111"/>
      <c r="J111"/>
      <c r="K111"/>
      <c r="L111"/>
      <c r="M111"/>
      <c r="N111"/>
    </row>
    <row r="112" spans="2:14" s="413" customFormat="1" x14ac:dyDescent="0.25">
      <c r="B112" s="471" t="s">
        <v>50</v>
      </c>
      <c r="C112" s="476"/>
      <c r="D112" s="476"/>
      <c r="E112" s="548"/>
      <c r="F112" s="476"/>
      <c r="H112"/>
      <c r="I112" s="578"/>
      <c r="J112"/>
      <c r="K112"/>
      <c r="L112"/>
      <c r="M112"/>
      <c r="N112"/>
    </row>
    <row r="113" spans="2:14" s="413" customFormat="1" x14ac:dyDescent="0.25">
      <c r="B113"/>
      <c r="C113" s="476"/>
      <c r="D113" s="476"/>
      <c r="E113" s="548"/>
      <c r="F113" s="476"/>
      <c r="H113"/>
      <c r="I113" s="576"/>
      <c r="J113"/>
      <c r="K113"/>
      <c r="L113"/>
      <c r="M113"/>
      <c r="N113"/>
    </row>
    <row r="114" spans="2:14" s="413" customFormat="1" x14ac:dyDescent="0.25">
      <c r="B114" s="471" t="s">
        <v>53</v>
      </c>
      <c r="C114" s="476"/>
      <c r="D114" s="476"/>
      <c r="E114" s="548"/>
      <c r="F114" s="476"/>
      <c r="H114"/>
      <c r="I114"/>
      <c r="J114"/>
      <c r="K114"/>
      <c r="L114"/>
      <c r="M114"/>
      <c r="N114"/>
    </row>
    <row r="115" spans="2:14" s="413" customFormat="1" x14ac:dyDescent="0.25">
      <c r="B115"/>
      <c r="C115" s="476"/>
      <c r="D115" s="476"/>
      <c r="E115" s="548"/>
      <c r="F115" s="476"/>
      <c r="H115"/>
      <c r="I115"/>
      <c r="J115"/>
      <c r="K115"/>
      <c r="L115"/>
      <c r="M115"/>
      <c r="N115"/>
    </row>
    <row r="116" spans="2:14" s="413" customFormat="1" x14ac:dyDescent="0.25">
      <c r="B116" s="471" t="s">
        <v>56</v>
      </c>
      <c r="C116" s="476"/>
      <c r="D116" s="476"/>
      <c r="E116" s="548"/>
      <c r="F116" s="476"/>
      <c r="H116"/>
      <c r="I116"/>
      <c r="J116"/>
      <c r="K116"/>
      <c r="L116"/>
      <c r="M116"/>
      <c r="N116"/>
    </row>
    <row r="117" spans="2:14" s="413" customFormat="1" x14ac:dyDescent="0.25">
      <c r="B117"/>
      <c r="C117" s="476"/>
      <c r="D117" s="476"/>
      <c r="E117" s="548"/>
      <c r="F117" s="476"/>
      <c r="H117"/>
      <c r="I117"/>
      <c r="J117"/>
      <c r="K117"/>
      <c r="L117"/>
      <c r="M117"/>
      <c r="N117"/>
    </row>
    <row r="118" spans="2:14" s="413" customFormat="1" x14ac:dyDescent="0.25">
      <c r="B118"/>
      <c r="C118" s="476"/>
      <c r="D118" s="476"/>
      <c r="E118" s="548"/>
      <c r="F118" s="476"/>
      <c r="H118"/>
      <c r="I118"/>
      <c r="J118"/>
      <c r="K118"/>
      <c r="L118"/>
      <c r="M118"/>
      <c r="N118"/>
    </row>
    <row r="119" spans="2:14" s="413" customFormat="1" x14ac:dyDescent="0.25">
      <c r="B119"/>
      <c r="C119" s="476"/>
      <c r="D119" s="476"/>
      <c r="E119" s="548"/>
      <c r="F119" s="476"/>
      <c r="H119"/>
      <c r="I119"/>
      <c r="J119"/>
      <c r="K119"/>
      <c r="L119"/>
      <c r="M119"/>
      <c r="N119"/>
    </row>
    <row r="120" spans="2:14" s="413" customFormat="1" x14ac:dyDescent="0.25">
      <c r="B120"/>
      <c r="C120" s="476"/>
      <c r="D120" s="476"/>
      <c r="E120" s="548"/>
      <c r="F120" s="476"/>
      <c r="H120"/>
      <c r="I120"/>
      <c r="J120"/>
      <c r="K120"/>
      <c r="L120"/>
      <c r="M120"/>
      <c r="N120"/>
    </row>
    <row r="121" spans="2:14" s="413" customFormat="1" x14ac:dyDescent="0.25">
      <c r="B121"/>
      <c r="C121" s="476"/>
      <c r="D121" s="476"/>
      <c r="E121" s="548"/>
      <c r="F121" s="476"/>
      <c r="H121"/>
      <c r="I121"/>
      <c r="J121"/>
      <c r="K121"/>
      <c r="L121"/>
      <c r="M121"/>
      <c r="N121"/>
    </row>
    <row r="122" spans="2:14" s="413" customFormat="1" x14ac:dyDescent="0.25">
      <c r="B122"/>
      <c r="C122" s="476"/>
      <c r="D122" s="476"/>
      <c r="E122" s="548"/>
      <c r="F122" s="476"/>
      <c r="G122" s="594"/>
      <c r="H122"/>
      <c r="I122"/>
      <c r="J122"/>
      <c r="K122"/>
      <c r="L122"/>
      <c r="M122"/>
      <c r="N122"/>
    </row>
    <row r="123" spans="2:14" s="413" customFormat="1" x14ac:dyDescent="0.25">
      <c r="B123"/>
      <c r="C123" s="476"/>
      <c r="D123" s="476"/>
      <c r="E123" s="548"/>
      <c r="F123" s="476"/>
      <c r="H123"/>
      <c r="I123"/>
      <c r="J123"/>
      <c r="K123"/>
      <c r="L123"/>
      <c r="M123"/>
      <c r="N123"/>
    </row>
    <row r="124" spans="2:14" s="413" customFormat="1" x14ac:dyDescent="0.25">
      <c r="B124"/>
      <c r="C124" s="476"/>
      <c r="D124" s="476"/>
      <c r="E124" s="548"/>
      <c r="F124" s="476"/>
      <c r="H124"/>
      <c r="I124"/>
      <c r="J124"/>
      <c r="K124"/>
      <c r="L124"/>
      <c r="M124"/>
      <c r="N124"/>
    </row>
    <row r="125" spans="2:14" s="413" customFormat="1" x14ac:dyDescent="0.25">
      <c r="B125"/>
      <c r="C125" s="476"/>
      <c r="D125" s="476"/>
      <c r="E125" s="548"/>
      <c r="F125" s="476"/>
      <c r="H125"/>
      <c r="I125"/>
      <c r="J125"/>
      <c r="K125"/>
      <c r="L125"/>
      <c r="M125"/>
      <c r="N125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 r:id="rId1"/>
  <rowBreaks count="3" manualBreakCount="3">
    <brk id="31" min="1" max="7" man="1"/>
    <brk id="51" min="1" max="7" man="1"/>
    <brk id="6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Apr - Jun 2023</vt:lpstr>
      <vt:lpstr>July - Sept 2023</vt:lpstr>
      <vt:lpstr>Oct - Dec 2023</vt:lpstr>
      <vt:lpstr>Jan - March 2024</vt:lpstr>
      <vt:lpstr>Year end bank rec</vt:lpstr>
      <vt:lpstr>Precept Form</vt:lpstr>
      <vt:lpstr>Full Year Forecast budget 22-23</vt:lpstr>
      <vt:lpstr>Year End Budget Report</vt:lpstr>
      <vt:lpstr>'Apr - Jun 2023'!Print_Area</vt:lpstr>
      <vt:lpstr>'Jan - March 2024'!Print_Area</vt:lpstr>
      <vt:lpstr>'July - Sept 2023'!Print_Area</vt:lpstr>
      <vt:lpstr>'Oct - Dec 2023'!Print_Area</vt:lpstr>
      <vt:lpstr>'Precept Form'!Print_Area</vt:lpstr>
      <vt:lpstr>'Year end bank rec'!Print_Area</vt:lpstr>
      <vt:lpstr>'Year End Budget Report'!Print_Area</vt:lpstr>
      <vt:lpstr>'Year End Budget Report'!Print_Titles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Jayne Kennedy</cp:lastModifiedBy>
  <cp:revision>2</cp:revision>
  <cp:lastPrinted>2024-06-12T12:36:27Z</cp:lastPrinted>
  <dcterms:created xsi:type="dcterms:W3CDTF">2017-04-11T17:52:28Z</dcterms:created>
  <dcterms:modified xsi:type="dcterms:W3CDTF">2024-06-12T12:40:33Z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