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WinData\jayne\Horton Parish Council\Audit\Internal Audit\Website Documents\"/>
    </mc:Choice>
  </mc:AlternateContent>
  <xr:revisionPtr revIDLastSave="0" documentId="13_ncr:1_{F9084CCB-6E9C-42B8-9AEF-9E4C662BDBD3}" xr6:coauthVersionLast="47" xr6:coauthVersionMax="47" xr10:uidLastSave="{00000000-0000-0000-0000-000000000000}"/>
  <bookViews>
    <workbookView xWindow="-120" yWindow="-120" windowWidth="27930" windowHeight="16440" tabRatio="741" xr2:uid="{00000000-000D-0000-FFFF-FFFF00000000}"/>
  </bookViews>
  <sheets>
    <sheet name="Year end bank rec" sheetId="5" r:id="rId1"/>
    <sheet name="printable scale" sheetId="7" state="hidden" r:id="rId2"/>
    <sheet name="pie chart" sheetId="8" state="hidden" r:id="rId3"/>
    <sheet name="Full Year Forecast for budget" sheetId="9" state="hidden" r:id="rId4"/>
  </sheets>
  <definedNames>
    <definedName name="_xlnm.Print_Area" localSheetId="1">'printable scale'!$C$13:$Q$40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" l="1"/>
  <c r="D27" i="9" l="1"/>
  <c r="D25" i="9"/>
  <c r="D14" i="9"/>
  <c r="D8" i="9" l="1"/>
  <c r="E8" i="9" s="1"/>
  <c r="C6" i="9"/>
  <c r="D6" i="9" s="1"/>
  <c r="E6" i="9" s="1"/>
  <c r="E14" i="9"/>
  <c r="E27" i="9" s="1"/>
  <c r="D12" i="9"/>
  <c r="E13" i="9"/>
  <c r="E25" i="9"/>
  <c r="E31" i="9"/>
  <c r="C28" i="9"/>
  <c r="D21" i="9"/>
  <c r="E21" i="9" s="1"/>
  <c r="D20" i="9"/>
  <c r="E20" i="9" s="1"/>
  <c r="D19" i="9"/>
  <c r="E19" i="9" s="1"/>
  <c r="D18" i="9"/>
  <c r="D17" i="9"/>
  <c r="E17" i="9" s="1"/>
  <c r="D16" i="9"/>
  <c r="E16" i="9" s="1"/>
  <c r="D15" i="9"/>
  <c r="E15" i="9" s="1"/>
  <c r="E18" i="9"/>
  <c r="D22" i="9"/>
  <c r="E22" i="9" s="1"/>
  <c r="D23" i="9"/>
  <c r="E23" i="9" s="1"/>
  <c r="D24" i="9"/>
  <c r="E24" i="9" s="1"/>
  <c r="D26" i="9"/>
  <c r="E26" i="9" s="1"/>
  <c r="D5" i="9"/>
  <c r="E5" i="9" s="1"/>
  <c r="D4" i="9"/>
  <c r="D9" i="9"/>
  <c r="E9" i="9" s="1"/>
  <c r="E4" i="9" l="1"/>
  <c r="D28" i="9"/>
  <c r="E12" i="9"/>
  <c r="E28" i="9" l="1"/>
  <c r="C72" i="8" l="1"/>
  <c r="F73" i="8" s="1"/>
  <c r="Q63" i="8"/>
  <c r="O63" i="8"/>
  <c r="K62" i="8"/>
  <c r="G62" i="8"/>
  <c r="E62" i="8"/>
  <c r="K61" i="8"/>
  <c r="E61" i="8"/>
  <c r="K60" i="8"/>
  <c r="G60" i="8"/>
  <c r="E60" i="8"/>
  <c r="K59" i="8"/>
  <c r="E59" i="8"/>
  <c r="K58" i="8"/>
  <c r="E58" i="8"/>
  <c r="K57" i="8"/>
  <c r="G57" i="8"/>
  <c r="E57" i="8"/>
  <c r="K56" i="8"/>
  <c r="E56" i="8"/>
  <c r="K55" i="8"/>
  <c r="E55" i="8"/>
  <c r="K54" i="8"/>
  <c r="G54" i="8"/>
  <c r="E54" i="8"/>
  <c r="K53" i="8"/>
  <c r="E53" i="8"/>
  <c r="K52" i="8"/>
  <c r="E52" i="8"/>
  <c r="K51" i="8"/>
  <c r="E51" i="8"/>
  <c r="R27" i="8"/>
  <c r="O26" i="8"/>
  <c r="I62" i="8" s="1"/>
  <c r="M26" i="8"/>
  <c r="I60" i="8" s="1"/>
  <c r="L26" i="8"/>
  <c r="I26" i="8"/>
  <c r="I57" i="8" s="1"/>
  <c r="F26" i="8"/>
  <c r="I54" i="8" s="1"/>
  <c r="J25" i="8"/>
  <c r="R25" i="8" s="1"/>
  <c r="P24" i="8"/>
  <c r="R23" i="8"/>
  <c r="R7" i="8"/>
  <c r="M57" i="8" l="1"/>
  <c r="M63" i="8" s="1"/>
  <c r="R26" i="8"/>
  <c r="K63" i="8"/>
  <c r="M35" i="7"/>
  <c r="M34" i="7"/>
  <c r="M33" i="7"/>
  <c r="M32" i="7"/>
  <c r="M31" i="7"/>
  <c r="M30" i="7"/>
  <c r="M29" i="7"/>
  <c r="M28" i="7"/>
  <c r="Q22" i="7"/>
  <c r="O28" i="7" s="1"/>
  <c r="O29" i="7" s="1"/>
  <c r="O30" i="7" s="1"/>
  <c r="O31" i="7" s="1"/>
  <c r="O32" i="7" s="1"/>
  <c r="Q28" i="7" l="1"/>
  <c r="Q29" i="7"/>
  <c r="Q30" i="7"/>
  <c r="Q32" i="7"/>
  <c r="O33" i="7"/>
  <c r="O34" i="7" s="1"/>
  <c r="O35" i="7" s="1"/>
  <c r="Q35" i="7" s="1"/>
  <c r="Q31" i="7"/>
  <c r="Q34" i="7" l="1"/>
  <c r="Q33" i="7"/>
  <c r="I51" i="7" l="1"/>
  <c r="I47" i="7"/>
  <c r="C43" i="7"/>
  <c r="C59" i="7" s="1"/>
  <c r="E35" i="7"/>
  <c r="E34" i="7"/>
  <c r="E33" i="7"/>
  <c r="E32" i="7"/>
  <c r="E31" i="7"/>
  <c r="E30" i="7"/>
  <c r="E29" i="7"/>
  <c r="E28" i="7"/>
  <c r="I22" i="7"/>
  <c r="G28" i="7" s="1"/>
  <c r="I53" i="7" l="1"/>
  <c r="G29" i="7"/>
  <c r="G30" i="7" s="1"/>
  <c r="G31" i="7" s="1"/>
  <c r="G32" i="7" s="1"/>
  <c r="G33" i="7" s="1"/>
  <c r="G34" i="7" s="1"/>
  <c r="G35" i="7" s="1"/>
  <c r="I35" i="7" s="1"/>
  <c r="I28" i="7"/>
  <c r="I32" i="7"/>
  <c r="I31" i="7"/>
  <c r="I33" i="7"/>
  <c r="I30" i="7"/>
  <c r="I29" i="7"/>
  <c r="I63" i="7" l="1"/>
  <c r="I64" i="7" s="1"/>
  <c r="I34" i="7"/>
  <c r="I65" i="7" l="1"/>
  <c r="H8" i="7" l="1"/>
  <c r="O5" i="7"/>
  <c r="M5" i="7"/>
  <c r="L5" i="7"/>
  <c r="I5" i="7"/>
  <c r="F5" i="7"/>
  <c r="A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A4" i="7"/>
  <c r="R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P5" i="7"/>
  <c r="R4" i="7"/>
  <c r="G8" i="5"/>
  <c r="G10" i="5" s="1"/>
  <c r="D7" i="9" l="1"/>
  <c r="C10" i="9"/>
  <c r="P14" i="8"/>
  <c r="Q5" i="7"/>
  <c r="S24" i="8"/>
  <c r="E14" i="8"/>
  <c r="I14" i="8"/>
  <c r="M14" i="8"/>
  <c r="D14" i="8"/>
  <c r="B14" i="8"/>
  <c r="F14" i="8"/>
  <c r="J14" i="8"/>
  <c r="N14" i="8"/>
  <c r="H24" i="8"/>
  <c r="H14" i="8"/>
  <c r="L14" i="8"/>
  <c r="G24" i="8"/>
  <c r="C14" i="8"/>
  <c r="G14" i="8"/>
  <c r="K14" i="8"/>
  <c r="O14" i="8"/>
  <c r="E24" i="8"/>
  <c r="E7" i="9" l="1"/>
  <c r="E10" i="9" s="1"/>
  <c r="E32" i="9" s="1"/>
  <c r="E33" i="9" s="1"/>
  <c r="D10" i="9"/>
  <c r="D24" i="8"/>
  <c r="G52" i="8" s="1"/>
  <c r="G55" i="8"/>
  <c r="G26" i="8"/>
  <c r="I55" i="8" s="1"/>
  <c r="G53" i="8"/>
  <c r="E26" i="8"/>
  <c r="I53" i="8" s="1"/>
  <c r="G56" i="8"/>
  <c r="H26" i="8"/>
  <c r="I56" i="8" s="1"/>
  <c r="H5" i="7"/>
  <c r="G5" i="7"/>
  <c r="D26" i="8" l="1"/>
  <c r="I52" i="8" s="1"/>
  <c r="F13" i="8"/>
  <c r="C24" i="8"/>
  <c r="C26" i="8" s="1"/>
  <c r="I51" i="8" s="1"/>
  <c r="H13" i="8"/>
  <c r="N24" i="8"/>
  <c r="G13" i="8"/>
  <c r="I13" i="8"/>
  <c r="K24" i="8"/>
  <c r="D5" i="7"/>
  <c r="E5" i="7"/>
  <c r="G51" i="8" l="1"/>
  <c r="L13" i="8"/>
  <c r="M13" i="8"/>
  <c r="J13" i="8"/>
  <c r="D13" i="8"/>
  <c r="E13" i="8"/>
  <c r="K13" i="8"/>
  <c r="N13" i="8"/>
  <c r="N10" i="8"/>
  <c r="J24" i="8"/>
  <c r="J5" i="7"/>
  <c r="K15" i="8"/>
  <c r="K19" i="8" s="1"/>
  <c r="K10" i="8"/>
  <c r="D10" i="8"/>
  <c r="D15" i="8"/>
  <c r="D19" i="8" s="1"/>
  <c r="N26" i="8"/>
  <c r="I61" i="8" s="1"/>
  <c r="G61" i="8"/>
  <c r="G59" i="8"/>
  <c r="K26" i="8"/>
  <c r="I59" i="8" s="1"/>
  <c r="F15" i="8"/>
  <c r="F19" i="8" s="1"/>
  <c r="F10" i="8"/>
  <c r="E15" i="8"/>
  <c r="E19" i="8" s="1"/>
  <c r="E10" i="8"/>
  <c r="G15" i="8"/>
  <c r="G19" i="8" s="1"/>
  <c r="G10" i="8"/>
  <c r="H10" i="8"/>
  <c r="H15" i="8"/>
  <c r="H19" i="8" s="1"/>
  <c r="J15" i="8"/>
  <c r="J19" i="8" s="1"/>
  <c r="J10" i="8"/>
  <c r="I15" i="8"/>
  <c r="I19" i="8" s="1"/>
  <c r="I10" i="8"/>
  <c r="R24" i="8"/>
  <c r="J26" i="8"/>
  <c r="I58" i="8" s="1"/>
  <c r="G58" i="8"/>
  <c r="M10" i="8"/>
  <c r="M15" i="8"/>
  <c r="M19" i="8" s="1"/>
  <c r="K5" i="7"/>
  <c r="N5" i="7"/>
  <c r="L10" i="8"/>
  <c r="L15" i="8"/>
  <c r="L19" i="8" s="1"/>
  <c r="H7" i="7"/>
  <c r="O10" i="8" l="1"/>
  <c r="O15" i="8"/>
  <c r="O19" i="8" s="1"/>
  <c r="P15" i="8"/>
  <c r="P10" i="8"/>
  <c r="P13" i="8"/>
  <c r="O13" i="8"/>
  <c r="N15" i="8"/>
  <c r="N19" i="8" s="1"/>
  <c r="S26" i="8"/>
  <c r="F74" i="8"/>
  <c r="F75" i="8" s="1"/>
  <c r="F76" i="8" s="1"/>
  <c r="C5" i="7"/>
  <c r="B13" i="8" l="1"/>
  <c r="C13" i="8"/>
  <c r="M33" i="8"/>
  <c r="G16" i="5"/>
  <c r="C15" i="8"/>
  <c r="C19" i="8" s="1"/>
  <c r="C10" i="8"/>
  <c r="R10" i="8" s="1"/>
  <c r="R5" i="7"/>
  <c r="B10" i="8" l="1"/>
  <c r="B15" i="8"/>
  <c r="N33" i="8"/>
  <c r="O33" i="8" s="1"/>
  <c r="G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5" authorId="0" shapeId="0" xr:uid="{00000000-0006-0000-0700-000001000000}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less 3495 cctv and 1845 defib</t>
        </r>
      </text>
    </comment>
    <comment ref="O25" authorId="0" shapeId="0" xr:uid="{00000000-0006-0000-0700-000002000000}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keep hall rental and the 6k will reduce reserves but need to budget for 3350 per year as agreed</t>
        </r>
      </text>
    </comment>
  </commentList>
</comments>
</file>

<file path=xl/sharedStrings.xml><?xml version="1.0" encoding="utf-8"?>
<sst xmlns="http://schemas.openxmlformats.org/spreadsheetml/2006/main" count="287" uniqueCount="193">
  <si>
    <t>Payments</t>
  </si>
  <si>
    <t>Date</t>
  </si>
  <si>
    <t>Unity A/c</t>
  </si>
  <si>
    <t>Precept</t>
  </si>
  <si>
    <t>Support grant</t>
  </si>
  <si>
    <t>VAT</t>
  </si>
  <si>
    <t>Clerk</t>
  </si>
  <si>
    <t>Admin</t>
  </si>
  <si>
    <t>St Michaels</t>
  </si>
  <si>
    <t>RBWM</t>
  </si>
  <si>
    <t>Greens</t>
  </si>
  <si>
    <t>Insurance</t>
  </si>
  <si>
    <t>Youth</t>
  </si>
  <si>
    <t>One off</t>
  </si>
  <si>
    <t>Web</t>
  </si>
  <si>
    <t>hpss</t>
  </si>
  <si>
    <t>Bank charges</t>
  </si>
  <si>
    <t>Audit</t>
  </si>
  <si>
    <t>Champney</t>
  </si>
  <si>
    <t>Vat</t>
  </si>
  <si>
    <t>Less uncleared items</t>
  </si>
  <si>
    <t>clerk</t>
  </si>
  <si>
    <t>greens</t>
  </si>
  <si>
    <t>insurance</t>
  </si>
  <si>
    <t>youth</t>
  </si>
  <si>
    <t>web</t>
  </si>
  <si>
    <t>bank charges</t>
  </si>
  <si>
    <t>audit</t>
  </si>
  <si>
    <t>Totals April to March (12 mths)</t>
  </si>
  <si>
    <t>January to March payments</t>
  </si>
  <si>
    <t>Cash Book Balance</t>
  </si>
  <si>
    <t>=</t>
  </si>
  <si>
    <t>Horton Parish Council</t>
  </si>
  <si>
    <t>as per bank statement</t>
  </si>
  <si>
    <t xml:space="preserve">Plus: o/s </t>
  </si>
  <si>
    <t xml:space="preserve">chq </t>
  </si>
  <si>
    <t>Cash Book</t>
  </si>
  <si>
    <t>Plus receipts in year</t>
  </si>
  <si>
    <t>Less payments in year</t>
  </si>
  <si>
    <t>total</t>
  </si>
  <si>
    <t>budget set for 19-20</t>
  </si>
  <si>
    <t>Current Status</t>
  </si>
  <si>
    <t>this line relates to data above</t>
  </si>
  <si>
    <t>new total</t>
  </si>
  <si>
    <t>Suggested budget for 19/20</t>
  </si>
  <si>
    <t>projected end of year spend</t>
  </si>
  <si>
    <t>adjusted projected budget</t>
  </si>
  <si>
    <t>suggested budget for 20/21</t>
  </si>
  <si>
    <t>percentage spend at year end</t>
  </si>
  <si>
    <t>% inc spend over last year</t>
  </si>
  <si>
    <t>suggested budget increase</t>
  </si>
  <si>
    <t>figures less VAT where applicable</t>
  </si>
  <si>
    <t>this is the budget value less known VAT to be used for precept stuff</t>
  </si>
  <si>
    <t>receipts</t>
  </si>
  <si>
    <t>payments</t>
  </si>
  <si>
    <t>YTD surplus</t>
  </si>
  <si>
    <t>total surplus</t>
  </si>
  <si>
    <t>~52K</t>
  </si>
  <si>
    <t>Projects:</t>
  </si>
  <si>
    <t>Champney Hall office estimate</t>
  </si>
  <si>
    <t>80K</t>
  </si>
  <si>
    <t>CCTV Champney Hall</t>
  </si>
  <si>
    <t>7K</t>
  </si>
  <si>
    <t>CCTV village</t>
  </si>
  <si>
    <t>8K</t>
  </si>
  <si>
    <t>Village lampposts</t>
  </si>
  <si>
    <t>5K</t>
  </si>
  <si>
    <t xml:space="preserve">All at current precept rate. </t>
  </si>
  <si>
    <t>RBWM contributions will fall therefore YTD surplus</t>
  </si>
  <si>
    <t>in coming years will reduce significantly.</t>
  </si>
  <si>
    <t>Projected end of year spend</t>
  </si>
  <si>
    <t>Percentage spend at year end</t>
  </si>
  <si>
    <t>Suggested budget for 20/21</t>
  </si>
  <si>
    <t>current precept request</t>
  </si>
  <si>
    <t>comp grant</t>
  </si>
  <si>
    <t>add bank balance of</t>
  </si>
  <si>
    <t>less projected spend</t>
  </si>
  <si>
    <t>equals</t>
  </si>
  <si>
    <t>gives a</t>
  </si>
  <si>
    <t xml:space="preserve">deficit over year </t>
  </si>
  <si>
    <t>Total Budget value</t>
  </si>
  <si>
    <t xml:space="preserve">This gives a precept value of </t>
  </si>
  <si>
    <t>(less compensating grant)</t>
  </si>
  <si>
    <t>This equates to a Band D increase of 34%</t>
  </si>
  <si>
    <t>April19 bank opening value</t>
  </si>
  <si>
    <t>Estimated March 2020 bank closing value</t>
  </si>
  <si>
    <t>This brings us more in line with PC holding values</t>
  </si>
  <si>
    <t>printable sizes</t>
  </si>
  <si>
    <t>FORM A</t>
  </si>
  <si>
    <t>PART A</t>
  </si>
  <si>
    <t>Parish/Town:</t>
  </si>
  <si>
    <t>Horton</t>
  </si>
  <si>
    <t>FORM B</t>
  </si>
  <si>
    <t xml:space="preserve">  </t>
  </si>
  <si>
    <t>Gross Expenditure</t>
  </si>
  <si>
    <t>A</t>
  </si>
  <si>
    <t>Additions to Balances/Reserves</t>
  </si>
  <si>
    <t>Total Gross Expenditure</t>
  </si>
  <si>
    <t>B</t>
  </si>
  <si>
    <t>Tax Base (Band D Equivalents)</t>
  </si>
  <si>
    <t>Gross Income</t>
  </si>
  <si>
    <t>C</t>
  </si>
  <si>
    <t>Precept per Band D Property</t>
  </si>
  <si>
    <t>Use of Balances/Reserves</t>
  </si>
  <si>
    <t>(A Divided by B)</t>
  </si>
  <si>
    <t>PART B</t>
  </si>
  <si>
    <t>NET EXPENDITURE (The Precept)</t>
  </si>
  <si>
    <t>Band</t>
  </si>
  <si>
    <t>Prop'n of Band D Precept</t>
  </si>
  <si>
    <t>Band D Precept (Item C Above)</t>
  </si>
  <si>
    <t>6/9</t>
  </si>
  <si>
    <t>X</t>
  </si>
  <si>
    <t>7/9</t>
  </si>
  <si>
    <t>8/9</t>
  </si>
  <si>
    <t>D</t>
  </si>
  <si>
    <t>9/9</t>
  </si>
  <si>
    <t>E</t>
  </si>
  <si>
    <t>11/9</t>
  </si>
  <si>
    <t>F</t>
  </si>
  <si>
    <t>13/9</t>
  </si>
  <si>
    <t>G</t>
  </si>
  <si>
    <t>15/9</t>
  </si>
  <si>
    <t>of (address)</t>
  </si>
  <si>
    <t>H</t>
  </si>
  <si>
    <t>18/9</t>
  </si>
  <si>
    <t>Signed</t>
  </si>
  <si>
    <t>(Clerk to the Council)</t>
  </si>
  <si>
    <t>Totalling</t>
  </si>
  <si>
    <t>to meet the expenses payable by the Parish/Town Council.</t>
  </si>
  <si>
    <t xml:space="preserve">AUTHORISED at the meeting of the Parish/Town Council held on the </t>
  </si>
  <si>
    <t>CLERK</t>
  </si>
  <si>
    <t>ADMIN</t>
  </si>
  <si>
    <t>GREENS</t>
  </si>
  <si>
    <t>BANK CHARGES</t>
  </si>
  <si>
    <t>INSURANCE</t>
  </si>
  <si>
    <t>WEB</t>
  </si>
  <si>
    <t>AUDIT</t>
  </si>
  <si>
    <t>CHAMPNEY</t>
  </si>
  <si>
    <t>ST MICHAELS</t>
  </si>
  <si>
    <t>PROJECTS</t>
  </si>
  <si>
    <t>ONE OFF</t>
  </si>
  <si>
    <t>Sec. 137</t>
  </si>
  <si>
    <t>Actual spend</t>
  </si>
  <si>
    <t>20/21</t>
  </si>
  <si>
    <t>21/22</t>
  </si>
  <si>
    <t>Suggested budget for 21/22</t>
  </si>
  <si>
    <t>Precept for 2021/22</t>
  </si>
  <si>
    <t>Total Gross Income</t>
  </si>
  <si>
    <t>at the beginning of April 2021 the sum of</t>
  </si>
  <si>
    <t>and at the beginning of October 2021 the sum of</t>
  </si>
  <si>
    <t>Day of</t>
  </si>
  <si>
    <t xml:space="preserve">Signed </t>
  </si>
  <si>
    <t>Designation</t>
  </si>
  <si>
    <t>The officer appointed for this purpose</t>
  </si>
  <si>
    <t>Details of Payment Instructions, only complete this section if the bank details have changed.</t>
  </si>
  <si>
    <t>Bank</t>
  </si>
  <si>
    <t>Address</t>
  </si>
  <si>
    <t>Account Name</t>
  </si>
  <si>
    <t>Account No.</t>
  </si>
  <si>
    <t>Sort Code</t>
  </si>
  <si>
    <t>Please return both forms BY EMAIL to:</t>
  </si>
  <si>
    <t>Andrew Vallance</t>
  </si>
  <si>
    <t>Head of Finance &amp; Deputy Section 151 Officer</t>
  </si>
  <si>
    <t>Andrew.Vallance@rbwm.gov.uk</t>
  </si>
  <si>
    <t>Please Copy in:      Sarah.Orme@rbwm.gov.uk</t>
  </si>
  <si>
    <t>Revised budget for 21/22</t>
  </si>
  <si>
    <t>PARISH PRECEPT FORM 2021/22 Current Spend</t>
  </si>
  <si>
    <t>PARISH PRECEPT FORM 2021/22  £4,400 from reserves</t>
  </si>
  <si>
    <t>taken from reserves</t>
  </si>
  <si>
    <t>as the precept</t>
  </si>
  <si>
    <t>band D value</t>
  </si>
  <si>
    <t>Bank reconciliation as at 31st March 2021</t>
  </si>
  <si>
    <t>Current a/c bank balance 31 March 21</t>
  </si>
  <si>
    <t>Agrees cashbook balance 31 March 21</t>
  </si>
  <si>
    <t>Combined cashbook balance 31.3.21</t>
  </si>
  <si>
    <t>Credit</t>
  </si>
  <si>
    <t>NAG Admin</t>
  </si>
  <si>
    <t>Actual</t>
  </si>
  <si>
    <t>Cashflow</t>
  </si>
  <si>
    <t>Closing Balance 31st December 2021</t>
  </si>
  <si>
    <t>Closing Balance 31st March 2022</t>
  </si>
  <si>
    <t>Total Expenditure</t>
  </si>
  <si>
    <t>Total Income</t>
  </si>
  <si>
    <t>Projected</t>
  </si>
  <si>
    <t>31st March 2022</t>
  </si>
  <si>
    <t>Projected Q4</t>
  </si>
  <si>
    <t xml:space="preserve">VAT will be reclaimed in the next financial Year. </t>
  </si>
  <si>
    <t>This VAT figure includes 4 quarters - 1 in 20/21 and 3 21/22</t>
  </si>
  <si>
    <t>CIL</t>
  </si>
  <si>
    <t>SLA</t>
  </si>
  <si>
    <t>Ringfenced income</t>
  </si>
  <si>
    <t>Returned VAT</t>
  </si>
  <si>
    <t>Combined opening balance 1 April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</si>
</sst>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5" formatCode="_-\£* #,##0_-;&quot;-£&quot;* #,##0_-;_-\£* \-_-;_-@_-"/>
    <numFmt numFmtId="166" formatCode="&quot;£&quot;#,##0.00"/>
    <numFmt numFmtId="168" formatCode="_-* #,##0_-;\-* #,##0_-;_-* &quot;-&quot;??_-;_-@_-"/>
  </numFmts>
  <fonts count="28" x14ac:knownFonts="1"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4"/>
      <name val="Trebuchet MS"/>
      <family val="2"/>
    </font>
    <font>
      <b/>
      <sz val="9"/>
      <name val="Trebuchet MS"/>
      <family val="2"/>
    </font>
    <font>
      <sz val="8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0"/>
      <color rgb="FFFF0000"/>
      <name val="Trebuchet MS"/>
      <family val="2"/>
    </font>
    <font>
      <u/>
      <sz val="10"/>
      <color indexed="12"/>
      <name val="Arial"/>
      <family val="2"/>
    </font>
    <font>
      <b/>
      <u/>
      <sz val="11"/>
      <color rgb="FFFF0000"/>
      <name val="Arial"/>
      <family val="2"/>
    </font>
    <font>
      <sz val="9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D7E4BD"/>
      </patternFill>
    </fill>
    <fill>
      <patternFill patternType="solid">
        <fgColor rgb="FFCCFFFF"/>
        <b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9" fontId="10" fillId="0" borderId="0" applyBorder="0" applyProtection="0"/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76">
    <xf numFmtId="0" fontId="0" fillId="0" borderId="0" xfId="0"/>
    <xf numFmtId="2" fontId="6" fillId="2" borderId="0" xfId="0" applyNumberFormat="1" applyFont="1" applyFill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3" borderId="7" xfId="0" applyNumberFormat="1" applyFont="1" applyFill="1" applyBorder="1" applyAlignment="1">
      <alignment vertical="center"/>
    </xf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4" fillId="0" borderId="0" xfId="0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0" xfId="0" applyNumberFormat="1" applyFont="1"/>
    <xf numFmtId="2" fontId="4" fillId="0" borderId="1" xfId="0" applyNumberFormat="1" applyFont="1" applyBorder="1"/>
    <xf numFmtId="2" fontId="4" fillId="0" borderId="0" xfId="0" applyNumberFormat="1" applyFont="1" applyBorder="1"/>
    <xf numFmtId="2" fontId="3" fillId="0" borderId="0" xfId="0" applyNumberFormat="1" applyFont="1"/>
    <xf numFmtId="2" fontId="5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6" fillId="0" borderId="3" xfId="0" applyNumberFormat="1" applyFont="1" applyBorder="1"/>
    <xf numFmtId="2" fontId="0" fillId="0" borderId="0" xfId="0" applyNumberFormat="1"/>
    <xf numFmtId="0" fontId="1" fillId="0" borderId="0" xfId="2" applyFont="1"/>
    <xf numFmtId="0" fontId="0" fillId="0" borderId="0" xfId="0" applyFont="1"/>
    <xf numFmtId="1" fontId="0" fillId="0" borderId="0" xfId="0" applyNumberFormat="1" applyFont="1"/>
    <xf numFmtId="9" fontId="0" fillId="0" borderId="0" xfId="0" applyNumberFormat="1" applyFont="1"/>
    <xf numFmtId="9" fontId="0" fillId="0" borderId="0" xfId="1" applyFont="1" applyBorder="1" applyAlignment="1" applyProtection="1"/>
    <xf numFmtId="2" fontId="0" fillId="0" borderId="0" xfId="1" applyNumberFormat="1" applyFont="1" applyBorder="1" applyAlignment="1" applyProtection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Border="1"/>
    <xf numFmtId="1" fontId="0" fillId="0" borderId="12" xfId="0" applyNumberFormat="1" applyBorder="1"/>
    <xf numFmtId="1" fontId="0" fillId="0" borderId="0" xfId="0" applyNumberFormat="1" applyBorder="1"/>
    <xf numFmtId="0" fontId="0" fillId="0" borderId="13" xfId="0" applyBorder="1"/>
    <xf numFmtId="0" fontId="0" fillId="0" borderId="12" xfId="0" applyFont="1" applyBorder="1"/>
    <xf numFmtId="0" fontId="0" fillId="0" borderId="0" xfId="0" applyFont="1" applyBorder="1"/>
    <xf numFmtId="0" fontId="0" fillId="0" borderId="14" xfId="0" applyBorder="1"/>
    <xf numFmtId="0" fontId="0" fillId="0" borderId="6" xfId="0" applyBorder="1"/>
    <xf numFmtId="0" fontId="0" fillId="0" borderId="15" xfId="0" applyBorder="1"/>
    <xf numFmtId="0" fontId="7" fillId="0" borderId="0" xfId="0" applyFont="1" applyAlignment="1">
      <alignment wrapText="1"/>
    </xf>
    <xf numFmtId="1" fontId="0" fillId="0" borderId="0" xfId="0" applyNumberFormat="1"/>
    <xf numFmtId="9" fontId="0" fillId="0" borderId="0" xfId="0" applyNumberFormat="1"/>
    <xf numFmtId="4" fontId="4" fillId="0" borderId="0" xfId="0" applyNumberFormat="1" applyFont="1" applyBorder="1" applyAlignment="1">
      <alignment horizontal="center" vertical="center"/>
    </xf>
    <xf numFmtId="1" fontId="0" fillId="0" borderId="3" xfId="0" applyNumberFormat="1" applyBorder="1"/>
    <xf numFmtId="165" fontId="0" fillId="0" borderId="0" xfId="0" applyNumberFormat="1"/>
    <xf numFmtId="0" fontId="0" fillId="0" borderId="0" xfId="0"/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0" xfId="0" applyNumberFormat="1" applyFill="1"/>
    <xf numFmtId="1" fontId="7" fillId="4" borderId="0" xfId="0" applyNumberFormat="1" applyFont="1" applyFill="1"/>
    <xf numFmtId="0" fontId="0" fillId="0" borderId="0" xfId="0" applyFill="1"/>
    <xf numFmtId="0" fontId="15" fillId="5" borderId="0" xfId="0" applyFont="1" applyFill="1" applyBorder="1" applyAlignment="1">
      <alignment horizontal="centerContinuous"/>
    </xf>
    <xf numFmtId="0" fontId="16" fillId="5" borderId="0" xfId="0" applyFont="1" applyFill="1" applyBorder="1"/>
    <xf numFmtId="0" fontId="16" fillId="5" borderId="0" xfId="0" applyFont="1" applyFill="1" applyBorder="1" applyAlignment="1">
      <alignment horizontal="center"/>
    </xf>
    <xf numFmtId="0" fontId="15" fillId="5" borderId="2" xfId="0" applyFont="1" applyFill="1" applyBorder="1" applyAlignment="1" applyProtection="1">
      <alignment horizontal="left"/>
      <protection locked="0"/>
    </xf>
    <xf numFmtId="0" fontId="16" fillId="5" borderId="17" xfId="0" applyFont="1" applyFill="1" applyBorder="1"/>
    <xf numFmtId="0" fontId="15" fillId="5" borderId="17" xfId="0" applyFont="1" applyFill="1" applyBorder="1" applyAlignment="1" applyProtection="1">
      <alignment horizontal="left"/>
      <protection locked="0"/>
    </xf>
    <xf numFmtId="0" fontId="15" fillId="5" borderId="4" xfId="0" applyFont="1" applyFill="1" applyBorder="1" applyAlignment="1" applyProtection="1">
      <alignment horizontal="left"/>
      <protection locked="0"/>
    </xf>
    <xf numFmtId="0" fontId="16" fillId="5" borderId="0" xfId="0" applyFont="1" applyFill="1" applyBorder="1" applyAlignment="1">
      <alignment horizontal="right"/>
    </xf>
    <xf numFmtId="0" fontId="17" fillId="5" borderId="0" xfId="0" quotePrefix="1" applyFont="1" applyFill="1" applyBorder="1" applyAlignment="1">
      <alignment horizontal="center"/>
    </xf>
    <xf numFmtId="166" fontId="16" fillId="5" borderId="3" xfId="0" applyNumberFormat="1" applyFont="1" applyFill="1" applyBorder="1" applyAlignment="1" applyProtection="1">
      <protection locked="0"/>
    </xf>
    <xf numFmtId="40" fontId="16" fillId="5" borderId="3" xfId="0" applyNumberFormat="1" applyFont="1" applyFill="1" applyBorder="1"/>
    <xf numFmtId="0" fontId="17" fillId="5" borderId="0" xfId="0" applyFont="1" applyFill="1" applyBorder="1" applyAlignment="1">
      <alignment horizontal="center"/>
    </xf>
    <xf numFmtId="166" fontId="16" fillId="5" borderId="3" xfId="0" applyNumberFormat="1" applyFont="1" applyFill="1" applyBorder="1" applyAlignment="1"/>
    <xf numFmtId="0" fontId="16" fillId="5" borderId="0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Continuous" vertical="center" wrapText="1"/>
    </xf>
    <xf numFmtId="0" fontId="15" fillId="5" borderId="17" xfId="0" applyFont="1" applyFill="1" applyBorder="1" applyAlignment="1">
      <alignment horizontal="centerContinuous" vertical="center" wrapText="1"/>
    </xf>
    <xf numFmtId="0" fontId="15" fillId="5" borderId="4" xfId="0" applyFont="1" applyFill="1" applyBorder="1" applyAlignment="1">
      <alignment vertical="center"/>
    </xf>
    <xf numFmtId="0" fontId="16" fillId="5" borderId="3" xfId="0" applyFont="1" applyFill="1" applyBorder="1" applyAlignment="1">
      <alignment horizontal="right"/>
    </xf>
    <xf numFmtId="0" fontId="16" fillId="5" borderId="17" xfId="0" quotePrefix="1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166" fontId="16" fillId="5" borderId="3" xfId="0" applyNumberFormat="1" applyFont="1" applyFill="1" applyBorder="1"/>
    <xf numFmtId="0" fontId="17" fillId="5" borderId="17" xfId="0" quotePrefix="1" applyFont="1" applyFill="1" applyBorder="1" applyAlignment="1">
      <alignment horizontal="center"/>
    </xf>
    <xf numFmtId="16" fontId="16" fillId="5" borderId="17" xfId="0" quotePrefix="1" applyNumberFormat="1" applyFont="1" applyFill="1" applyBorder="1" applyAlignment="1">
      <alignment horizontal="center"/>
    </xf>
    <xf numFmtId="0" fontId="16" fillId="5" borderId="0" xfId="0" quotePrefix="1" applyFont="1" applyFill="1" applyBorder="1" applyAlignment="1">
      <alignment horizontal="center"/>
    </xf>
    <xf numFmtId="166" fontId="16" fillId="5" borderId="17" xfId="0" applyNumberFormat="1" applyFont="1" applyFill="1" applyBorder="1"/>
    <xf numFmtId="0" fontId="16" fillId="5" borderId="16" xfId="0" applyFont="1" applyFill="1" applyBorder="1" applyAlignment="1" applyProtection="1">
      <alignment horizontal="centerContinuous"/>
      <protection locked="0"/>
    </xf>
    <xf numFmtId="0" fontId="16" fillId="5" borderId="17" xfId="0" applyFont="1" applyFill="1" applyBorder="1" applyAlignment="1" applyProtection="1">
      <alignment horizontal="centerContinuous"/>
      <protection locked="0"/>
    </xf>
    <xf numFmtId="0" fontId="16" fillId="5" borderId="4" xfId="0" applyFont="1" applyFill="1" applyBorder="1" applyAlignment="1" applyProtection="1">
      <alignment horizontal="centerContinuous"/>
      <protection locked="0"/>
    </xf>
    <xf numFmtId="0" fontId="16" fillId="5" borderId="0" xfId="0" applyFont="1" applyFill="1" applyBorder="1" applyAlignment="1">
      <alignment horizontal="centerContinuous"/>
    </xf>
    <xf numFmtId="0" fontId="16" fillId="5" borderId="22" xfId="0" applyFont="1" applyFill="1" applyBorder="1" applyAlignment="1" applyProtection="1">
      <alignment horizontal="centerContinuous"/>
      <protection locked="0"/>
    </xf>
    <xf numFmtId="0" fontId="16" fillId="5" borderId="23" xfId="0" applyFont="1" applyFill="1" applyBorder="1" applyAlignment="1" applyProtection="1">
      <alignment horizontal="centerContinuous"/>
      <protection locked="0"/>
    </xf>
    <xf numFmtId="0" fontId="15" fillId="5" borderId="24" xfId="0" applyFont="1" applyFill="1" applyBorder="1" applyAlignment="1">
      <alignment horizontal="left"/>
    </xf>
    <xf numFmtId="0" fontId="14" fillId="5" borderId="25" xfId="0" applyFont="1" applyFill="1" applyBorder="1" applyAlignment="1">
      <alignment horizontal="left"/>
    </xf>
    <xf numFmtId="0" fontId="15" fillId="5" borderId="25" xfId="0" applyFont="1" applyFill="1" applyBorder="1" applyAlignment="1">
      <alignment horizontal="left"/>
    </xf>
    <xf numFmtId="0" fontId="15" fillId="5" borderId="26" xfId="0" applyFont="1" applyFill="1" applyBorder="1" applyAlignment="1">
      <alignment horizontal="left"/>
    </xf>
    <xf numFmtId="0" fontId="16" fillId="5" borderId="0" xfId="0" applyFont="1" applyFill="1"/>
    <xf numFmtId="166" fontId="16" fillId="5" borderId="27" xfId="0" applyNumberFormat="1" applyFont="1" applyFill="1" applyBorder="1" applyProtection="1">
      <protection locked="0"/>
    </xf>
    <xf numFmtId="166" fontId="16" fillId="5" borderId="28" xfId="0" applyNumberFormat="1" applyFont="1" applyFill="1" applyBorder="1" applyProtection="1">
      <protection locked="0"/>
    </xf>
    <xf numFmtId="0" fontId="15" fillId="5" borderId="0" xfId="0" applyFont="1" applyFill="1" applyBorder="1"/>
    <xf numFmtId="166" fontId="16" fillId="5" borderId="29" xfId="0" applyNumberFormat="1" applyFont="1" applyFill="1" applyBorder="1"/>
    <xf numFmtId="166" fontId="16" fillId="5" borderId="0" xfId="0" applyNumberFormat="1" applyFont="1" applyFill="1" applyBorder="1"/>
    <xf numFmtId="166" fontId="16" fillId="5" borderId="30" xfId="0" applyNumberFormat="1" applyFont="1" applyFill="1" applyBorder="1" applyProtection="1">
      <protection locked="0"/>
    </xf>
    <xf numFmtId="166" fontId="16" fillId="5" borderId="18" xfId="0" applyNumberFormat="1" applyFont="1" applyFill="1" applyBorder="1"/>
    <xf numFmtId="0" fontId="16" fillId="5" borderId="19" xfId="0" applyFont="1" applyFill="1" applyBorder="1"/>
    <xf numFmtId="0" fontId="16" fillId="5" borderId="0" xfId="0" applyFont="1" applyFill="1" applyBorder="1" applyAlignment="1">
      <alignment horizontal="left" wrapText="1"/>
    </xf>
    <xf numFmtId="0" fontId="15" fillId="5" borderId="31" xfId="0" applyFont="1" applyFill="1" applyBorder="1" applyAlignment="1" applyProtection="1">
      <alignment horizontal="left"/>
      <protection locked="0"/>
    </xf>
    <xf numFmtId="0" fontId="14" fillId="5" borderId="17" xfId="0" applyFont="1" applyFill="1" applyBorder="1" applyAlignment="1" applyProtection="1">
      <alignment horizontal="left"/>
      <protection locked="0"/>
    </xf>
    <xf numFmtId="0" fontId="16" fillId="5" borderId="0" xfId="0" applyFont="1" applyFill="1" applyBorder="1" applyAlignment="1">
      <alignment vertical="top"/>
    </xf>
    <xf numFmtId="166" fontId="16" fillId="5" borderId="5" xfId="0" applyNumberFormat="1" applyFont="1" applyFill="1" applyBorder="1"/>
    <xf numFmtId="0" fontId="16" fillId="5" borderId="3" xfId="0" applyFont="1" applyFill="1" applyBorder="1" applyProtection="1">
      <protection locked="0"/>
    </xf>
    <xf numFmtId="0" fontId="19" fillId="5" borderId="0" xfId="0" applyFont="1" applyFill="1" applyBorder="1"/>
    <xf numFmtId="0" fontId="16" fillId="5" borderId="32" xfId="0" applyFont="1" applyFill="1" applyBorder="1" applyAlignment="1" applyProtection="1">
      <alignment horizontal="centerContinuous"/>
      <protection locked="0"/>
    </xf>
    <xf numFmtId="0" fontId="16" fillId="5" borderId="20" xfId="0" applyFont="1" applyFill="1" applyBorder="1" applyAlignment="1" applyProtection="1">
      <alignment horizontal="centerContinuous"/>
      <protection locked="0"/>
    </xf>
    <xf numFmtId="0" fontId="16" fillId="5" borderId="33" xfId="0" applyFont="1" applyFill="1" applyBorder="1" applyAlignment="1" applyProtection="1">
      <alignment horizontal="centerContinuous"/>
      <protection locked="0"/>
    </xf>
    <xf numFmtId="0" fontId="16" fillId="5" borderId="34" xfId="0" applyFont="1" applyFill="1" applyBorder="1" applyAlignment="1" applyProtection="1">
      <alignment horizontal="centerContinuous"/>
      <protection locked="0"/>
    </xf>
    <xf numFmtId="0" fontId="16" fillId="5" borderId="0" xfId="0" applyFont="1" applyFill="1" applyBorder="1" applyAlignment="1" applyProtection="1">
      <alignment horizontal="centerContinuous"/>
      <protection locked="0"/>
    </xf>
    <xf numFmtId="0" fontId="16" fillId="5" borderId="35" xfId="0" applyFont="1" applyFill="1" applyBorder="1" applyAlignment="1" applyProtection="1">
      <alignment horizontal="centerContinuous"/>
      <protection locked="0"/>
    </xf>
    <xf numFmtId="0" fontId="16" fillId="5" borderId="36" xfId="0" applyFont="1" applyFill="1" applyBorder="1" applyAlignment="1" applyProtection="1">
      <alignment horizontal="centerContinuous"/>
      <protection locked="0"/>
    </xf>
    <xf numFmtId="0" fontId="16" fillId="5" borderId="1" xfId="0" applyFont="1" applyFill="1" applyBorder="1" applyAlignment="1" applyProtection="1">
      <alignment horizontal="centerContinuous"/>
      <protection locked="0"/>
    </xf>
    <xf numFmtId="0" fontId="16" fillId="5" borderId="37" xfId="0" applyFont="1" applyFill="1" applyBorder="1" applyAlignment="1" applyProtection="1">
      <alignment horizontal="centerContinuous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16" fillId="5" borderId="34" xfId="0" applyFont="1" applyFill="1" applyBorder="1" applyAlignment="1">
      <alignment horizontal="centerContinuous"/>
    </xf>
    <xf numFmtId="0" fontId="16" fillId="5" borderId="16" xfId="0" applyFont="1" applyFill="1" applyBorder="1" applyAlignment="1" applyProtection="1">
      <alignment horizontal="center"/>
      <protection locked="0"/>
    </xf>
    <xf numFmtId="0" fontId="20" fillId="5" borderId="0" xfId="0" applyFont="1" applyFill="1" applyBorder="1"/>
    <xf numFmtId="0" fontId="21" fillId="5" borderId="0" xfId="0" applyFont="1" applyFill="1" applyBorder="1"/>
    <xf numFmtId="0" fontId="22" fillId="5" borderId="0" xfId="0" applyFont="1" applyFill="1" applyBorder="1"/>
    <xf numFmtId="0" fontId="24" fillId="5" borderId="0" xfId="3" applyFont="1" applyFill="1" applyBorder="1" applyAlignment="1" applyProtection="1"/>
    <xf numFmtId="0" fontId="15" fillId="5" borderId="0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0" fillId="0" borderId="20" xfId="0" applyBorder="1"/>
    <xf numFmtId="166" fontId="25" fillId="5" borderId="3" xfId="0" applyNumberFormat="1" applyFont="1" applyFill="1" applyBorder="1" applyAlignment="1" applyProtection="1">
      <protection locked="0"/>
    </xf>
    <xf numFmtId="0" fontId="0" fillId="0" borderId="0" xfId="0"/>
    <xf numFmtId="43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0" fillId="0" borderId="3" xfId="0" applyNumberFormat="1" applyBorder="1"/>
    <xf numFmtId="0" fontId="4" fillId="0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44" fontId="0" fillId="0" borderId="3" xfId="4" applyFont="1" applyBorder="1"/>
    <xf numFmtId="0" fontId="4" fillId="0" borderId="21" xfId="0" applyFont="1" applyFill="1" applyBorder="1" applyAlignment="1">
      <alignment horizontal="center" vertical="center" wrapText="1"/>
    </xf>
    <xf numFmtId="43" fontId="0" fillId="0" borderId="21" xfId="5" applyFont="1" applyFill="1" applyBorder="1"/>
    <xf numFmtId="43" fontId="0" fillId="0" borderId="21" xfId="0" applyNumberFormat="1" applyFill="1" applyBorder="1"/>
    <xf numFmtId="43" fontId="0" fillId="0" borderId="3" xfId="5" applyFont="1" applyFill="1" applyBorder="1"/>
    <xf numFmtId="43" fontId="0" fillId="0" borderId="3" xfId="0" applyNumberFormat="1" applyFill="1" applyBorder="1"/>
    <xf numFmtId="43" fontId="0" fillId="0" borderId="38" xfId="5" applyFont="1" applyFill="1" applyBorder="1"/>
    <xf numFmtId="43" fontId="0" fillId="0" borderId="38" xfId="0" applyNumberFormat="1" applyFill="1" applyBorder="1"/>
    <xf numFmtId="43" fontId="0" fillId="0" borderId="39" xfId="0" applyNumberFormat="1" applyFill="1" applyBorder="1"/>
    <xf numFmtId="43" fontId="0" fillId="0" borderId="0" xfId="5" applyFont="1" applyFill="1"/>
    <xf numFmtId="4" fontId="4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3" fontId="0" fillId="0" borderId="5" xfId="5" applyFont="1" applyFill="1" applyBorder="1"/>
    <xf numFmtId="43" fontId="0" fillId="0" borderId="5" xfId="0" applyNumberFormat="1" applyFill="1" applyBorder="1"/>
    <xf numFmtId="0" fontId="26" fillId="0" borderId="3" xfId="0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44" fontId="26" fillId="0" borderId="3" xfId="4" applyFont="1" applyBorder="1"/>
    <xf numFmtId="0" fontId="26" fillId="0" borderId="3" xfId="0" applyFont="1" applyBorder="1" applyAlignment="1">
      <alignment horizontal="center"/>
    </xf>
    <xf numFmtId="17" fontId="26" fillId="0" borderId="38" xfId="0" applyNumberFormat="1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Fill="1" applyBorder="1" applyAlignment="1">
      <alignment wrapText="1"/>
    </xf>
    <xf numFmtId="43" fontId="26" fillId="0" borderId="39" xfId="0" applyNumberFormat="1" applyFont="1" applyFill="1" applyBorder="1"/>
    <xf numFmtId="6" fontId="27" fillId="0" borderId="0" xfId="0" applyNumberFormat="1" applyFont="1" applyFill="1" applyBorder="1" applyAlignment="1">
      <alignment horizontal="right" wrapText="1"/>
    </xf>
    <xf numFmtId="0" fontId="27" fillId="0" borderId="0" xfId="0" applyFont="1" applyFill="1" applyBorder="1" applyAlignment="1">
      <alignment wrapText="1"/>
    </xf>
    <xf numFmtId="0" fontId="0" fillId="0" borderId="0" xfId="0" applyFill="1" applyBorder="1"/>
    <xf numFmtId="168" fontId="6" fillId="0" borderId="0" xfId="5" applyNumberFormat="1" applyFont="1" applyBorder="1" applyAlignment="1">
      <alignment vertical="center"/>
    </xf>
    <xf numFmtId="168" fontId="4" fillId="0" borderId="0" xfId="5" applyNumberFormat="1" applyFont="1"/>
    <xf numFmtId="168" fontId="4" fillId="0" borderId="8" xfId="5" applyNumberFormat="1" applyFont="1" applyBorder="1"/>
    <xf numFmtId="168" fontId="6" fillId="0" borderId="0" xfId="5" applyNumberFormat="1" applyFont="1"/>
    <xf numFmtId="168" fontId="2" fillId="0" borderId="1" xfId="5" applyNumberFormat="1" applyFont="1" applyBorder="1"/>
    <xf numFmtId="168" fontId="3" fillId="0" borderId="0" xfId="5" applyNumberFormat="1" applyFont="1"/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</cellXfs>
  <cellStyles count="6">
    <cellStyle name="Comma" xfId="5" builtinId="3"/>
    <cellStyle name="Currency" xfId="4" builtinId="4"/>
    <cellStyle name="Explanatory Text" xfId="2" builtinId="53" customBuiltin="1"/>
    <cellStyle name="Hyperlink" xfId="3" builtinId="8"/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E6B9B8"/>
      <rgbColor rgb="FF878787"/>
      <rgbColor rgb="FF9999FF"/>
      <rgbColor rgb="FFC0504D"/>
      <rgbColor rgb="FFF2DCDB"/>
      <rgbColor rgb="FFCCFFFF"/>
      <rgbColor rgb="FF660066"/>
      <rgbColor rgb="FFFF8080"/>
      <rgbColor rgb="FF0066CC"/>
      <rgbColor rgb="FFD9D9D9"/>
      <rgbColor rgb="FF000080"/>
      <rgbColor rgb="FFFF00FF"/>
      <rgbColor rgb="FFFFFF13"/>
      <rgbColor rgb="FF00FFFF"/>
      <rgbColor rgb="FF800080"/>
      <rgbColor rgb="FF800000"/>
      <rgbColor rgb="FF008080"/>
      <rgbColor rgb="FF0000FF"/>
      <rgbColor rgb="FF00CCFF"/>
      <rgbColor rgb="FFD7E4BD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79646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C-4224-9DC5-03F84C3E72F0}"/>
            </c:ext>
          </c:extLst>
        </c:ser>
        <c:ser>
          <c:idx val="1"/>
          <c:order val="1"/>
          <c:tx>
            <c:v>end of year projected spend</c:v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C-4224-9DC5-03F84C3E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136384"/>
        <c:axId val="223138176"/>
      </c:barChart>
      <c:catAx>
        <c:axId val="2231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23138176"/>
        <c:crosses val="autoZero"/>
        <c:auto val="1"/>
        <c:lblAlgn val="ctr"/>
        <c:lblOffset val="100"/>
        <c:noMultiLvlLbl val="1"/>
      </c:catAx>
      <c:valAx>
        <c:axId val="223138176"/>
        <c:scaling>
          <c:logBase val="10"/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\£#,##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231363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'pie chart'!$C$51:$C$62</c:f>
              <c:strCache>
                <c:ptCount val="12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Bank charges</c:v>
                </c:pt>
                <c:pt idx="10">
                  <c:v>Audit</c:v>
                </c:pt>
                <c:pt idx="11">
                  <c:v>Champney</c:v>
                </c:pt>
              </c:strCache>
            </c:strRef>
          </c:cat>
          <c:val>
            <c:numRef>
              <c:f>'pie chart'!$O$51:$O$62</c:f>
              <c:numCache>
                <c:formatCode>General</c:formatCode>
                <c:ptCount val="12"/>
                <c:pt idx="0">
                  <c:v>17000</c:v>
                </c:pt>
                <c:pt idx="1">
                  <c:v>2200</c:v>
                </c:pt>
                <c:pt idx="2">
                  <c:v>200</c:v>
                </c:pt>
                <c:pt idx="3">
                  <c:v>0</c:v>
                </c:pt>
                <c:pt idx="4">
                  <c:v>15000</c:v>
                </c:pt>
                <c:pt idx="5">
                  <c:v>1700</c:v>
                </c:pt>
                <c:pt idx="6">
                  <c:v>0</c:v>
                </c:pt>
                <c:pt idx="7">
                  <c:v>1600</c:v>
                </c:pt>
                <c:pt idx="8">
                  <c:v>1600</c:v>
                </c:pt>
                <c:pt idx="9">
                  <c:v>72</c:v>
                </c:pt>
                <c:pt idx="10">
                  <c:v>800</c:v>
                </c:pt>
                <c:pt idx="11">
                  <c:v>6350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8-444C-95DB-1DB53A3BE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54</xdr:row>
      <xdr:rowOff>120650</xdr:rowOff>
    </xdr:from>
    <xdr:to>
      <xdr:col>8</xdr:col>
      <xdr:colOff>977900</xdr:colOff>
      <xdr:row>56</xdr:row>
      <xdr:rowOff>127000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92100" y="12150725"/>
          <a:ext cx="5619750" cy="37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t>To the Royal Borough of Windsor and Maidenhead being the Billing Authority within which the above named Parish/Town is situated.  You are hereby directed to pay to</a:t>
          </a: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304920</xdr:colOff>
      <xdr:row>48</xdr:row>
      <xdr:rowOff>95400</xdr:rowOff>
    </xdr:from>
    <xdr:to>
      <xdr:col>9</xdr:col>
      <xdr:colOff>585206</xdr:colOff>
      <xdr:row>48</xdr:row>
      <xdr:rowOff>171360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22860</xdr:colOff>
      <xdr:row>49</xdr:row>
      <xdr:rowOff>91440</xdr:rowOff>
    </xdr:from>
    <xdr:to>
      <xdr:col>28</xdr:col>
      <xdr:colOff>487680</xdr:colOff>
      <xdr:row>64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w.Vallance@rbwm.gov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0"/>
  <sheetViews>
    <sheetView tabSelected="1" zoomScale="80" zoomScaleNormal="80" workbookViewId="0">
      <selection activeCell="O17" sqref="O17"/>
    </sheetView>
  </sheetViews>
  <sheetFormatPr defaultRowHeight="15" x14ac:dyDescent="0.25"/>
  <cols>
    <col min="1" max="5" width="10.7109375" style="7" customWidth="1"/>
    <col min="6" max="6" width="13.42578125" style="7" customWidth="1"/>
    <col min="7" max="1025" width="10.7109375" style="7" customWidth="1"/>
  </cols>
  <sheetData>
    <row r="1" spans="1:7" x14ac:dyDescent="0.25">
      <c r="A1" s="10" t="s">
        <v>32</v>
      </c>
    </row>
    <row r="3" spans="1:7" x14ac:dyDescent="0.25">
      <c r="A3" s="10" t="s">
        <v>171</v>
      </c>
    </row>
    <row r="5" spans="1:7" x14ac:dyDescent="0.25">
      <c r="A5" s="4" t="s">
        <v>172</v>
      </c>
      <c r="B5" s="5"/>
      <c r="C5" s="6"/>
      <c r="E5" s="4" t="s">
        <v>33</v>
      </c>
      <c r="G5" s="167">
        <v>34928.769999999997</v>
      </c>
    </row>
    <row r="6" spans="1:7" x14ac:dyDescent="0.25">
      <c r="A6" s="4"/>
      <c r="B6" s="5"/>
      <c r="C6" s="6"/>
      <c r="D6" s="4"/>
      <c r="G6" s="13"/>
    </row>
    <row r="7" spans="1:7" x14ac:dyDescent="0.25">
      <c r="A7" s="4" t="s">
        <v>34</v>
      </c>
      <c r="B7" s="5"/>
      <c r="C7" s="6"/>
      <c r="D7" s="4"/>
      <c r="G7" s="15"/>
    </row>
    <row r="8" spans="1:7" x14ac:dyDescent="0.25">
      <c r="A8" s="4"/>
      <c r="B8" s="5"/>
      <c r="C8" s="6"/>
      <c r="D8" s="4"/>
      <c r="G8" s="168">
        <f>SUM(G5:G7)</f>
        <v>34928.769999999997</v>
      </c>
    </row>
    <row r="9" spans="1:7" x14ac:dyDescent="0.25">
      <c r="A9" s="4" t="s">
        <v>20</v>
      </c>
      <c r="B9" s="4"/>
      <c r="C9" s="4" t="s">
        <v>35</v>
      </c>
      <c r="D9" s="4"/>
      <c r="G9" s="4"/>
    </row>
    <row r="10" spans="1:7" ht="25.9" customHeight="1" x14ac:dyDescent="0.25">
      <c r="A10" s="13" t="s">
        <v>173</v>
      </c>
      <c r="B10" s="4"/>
      <c r="C10" s="4"/>
      <c r="D10" s="4"/>
      <c r="G10" s="169">
        <f>G8-G9</f>
        <v>34928.769999999997</v>
      </c>
    </row>
    <row r="11" spans="1:7" ht="25.9" customHeight="1" x14ac:dyDescent="0.25">
      <c r="A11" s="13"/>
      <c r="B11" s="4"/>
      <c r="C11" s="4"/>
      <c r="D11" s="4"/>
      <c r="G11" s="16"/>
    </row>
    <row r="12" spans="1:7" ht="25.9" customHeight="1" x14ac:dyDescent="0.25">
      <c r="A12" s="13" t="s">
        <v>36</v>
      </c>
      <c r="B12" s="4"/>
      <c r="C12" s="4"/>
      <c r="D12" s="4"/>
      <c r="G12" s="16"/>
    </row>
    <row r="14" spans="1:7" x14ac:dyDescent="0.25">
      <c r="A14" s="8" t="s">
        <v>192</v>
      </c>
      <c r="B14" s="12"/>
      <c r="C14" s="9"/>
      <c r="G14" s="170">
        <v>27096.58</v>
      </c>
    </row>
    <row r="15" spans="1:7" x14ac:dyDescent="0.25">
      <c r="A15" s="11" t="s">
        <v>37</v>
      </c>
      <c r="B15" s="12"/>
      <c r="C15" s="9"/>
      <c r="G15" s="171">
        <v>57087.73</v>
      </c>
    </row>
    <row r="16" spans="1:7" x14ac:dyDescent="0.25">
      <c r="A16" s="11"/>
      <c r="B16" s="12"/>
      <c r="C16" s="6"/>
      <c r="G16" s="168">
        <f>SUM(G14:G15)</f>
        <v>84184.31</v>
      </c>
    </row>
    <row r="17" spans="1:7" x14ac:dyDescent="0.25">
      <c r="A17" s="11" t="s">
        <v>38</v>
      </c>
      <c r="B17" s="12"/>
      <c r="C17" s="6"/>
      <c r="G17" s="172">
        <v>49255.539999999994</v>
      </c>
    </row>
    <row r="18" spans="1:7" ht="24" customHeight="1" x14ac:dyDescent="0.25">
      <c r="A18" s="8" t="s">
        <v>174</v>
      </c>
      <c r="B18" s="12"/>
      <c r="C18" s="6"/>
      <c r="G18" s="169">
        <f>G16-G17</f>
        <v>34928.770000000004</v>
      </c>
    </row>
    <row r="19" spans="1:7" x14ac:dyDescent="0.25">
      <c r="G19" s="172"/>
    </row>
    <row r="20" spans="1:7" x14ac:dyDescent="0.25">
      <c r="G20" s="172"/>
    </row>
  </sheetData>
  <sheetProtection algorithmName="SHA-512" hashValue="8odUvkGGYFv6AV3Bo578o/xam3iC1JgnsAVodSv5qRdOe8xTbheEhzTZwI93QHvptxDF2dknfpr5TYfI+5a/ZQ==" saltValue="0IythHAkzBh/v1WLZq33Zw==" spinCount="100000" sheet="1" objects="1" scenarios="1"/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97"/>
  <sheetViews>
    <sheetView zoomScale="80" zoomScaleNormal="80" workbookViewId="0">
      <selection activeCell="C27" sqref="C27"/>
    </sheetView>
  </sheetViews>
  <sheetFormatPr defaultRowHeight="15" x14ac:dyDescent="0.25"/>
  <cols>
    <col min="1" max="1" width="8.5703125" customWidth="1"/>
    <col min="2" max="2" width="17.140625" customWidth="1"/>
    <col min="3" max="4" width="9.140625" customWidth="1"/>
    <col min="5" max="8" width="8.5703125" customWidth="1"/>
    <col min="9" max="9" width="12.5703125" customWidth="1"/>
    <col min="10" max="16" width="8.5703125" customWidth="1"/>
    <col min="17" max="17" width="11" customWidth="1"/>
    <col min="18" max="18" width="14" customWidth="1"/>
    <col min="19" max="1025" width="8.5703125" customWidth="1"/>
  </cols>
  <sheetData>
    <row r="1" spans="1:18" x14ac:dyDescent="0.25">
      <c r="A1" t="s">
        <v>87</v>
      </c>
    </row>
    <row r="3" spans="1:18" x14ac:dyDescent="0.25">
      <c r="A3" s="48"/>
      <c r="B3" s="48"/>
      <c r="C3" s="49" t="e">
        <f>#REF!</f>
        <v>#REF!</v>
      </c>
      <c r="D3" s="49" t="e">
        <f>#REF!</f>
        <v>#REF!</v>
      </c>
      <c r="E3" s="49" t="e">
        <f>#REF!</f>
        <v>#REF!</v>
      </c>
      <c r="F3" s="49" t="e">
        <f>#REF!</f>
        <v>#REF!</v>
      </c>
      <c r="G3" s="49" t="e">
        <f>#REF!</f>
        <v>#REF!</v>
      </c>
      <c r="H3" s="49" t="e">
        <f>#REF!</f>
        <v>#REF!</v>
      </c>
      <c r="I3" s="49" t="e">
        <f>#REF!</f>
        <v>#REF!</v>
      </c>
      <c r="J3" s="49" t="e">
        <f>#REF!</f>
        <v>#REF!</v>
      </c>
      <c r="K3" s="49" t="e">
        <f>#REF!</f>
        <v>#REF!</v>
      </c>
      <c r="L3" s="49" t="e">
        <f>#REF!</f>
        <v>#REF!</v>
      </c>
      <c r="M3" s="49" t="e">
        <f>#REF!</f>
        <v>#REF!</v>
      </c>
      <c r="N3" s="49" t="e">
        <f>#REF!</f>
        <v>#REF!</v>
      </c>
      <c r="O3" s="49" t="e">
        <f>#REF!</f>
        <v>#REF!</v>
      </c>
      <c r="P3" s="49" t="e">
        <f>#REF!</f>
        <v>#REF!</v>
      </c>
      <c r="Q3" s="49"/>
      <c r="R3" s="49" t="e">
        <f>#REF!</f>
        <v>#REF!</v>
      </c>
    </row>
    <row r="4" spans="1:18" x14ac:dyDescent="0.25">
      <c r="A4" s="48" t="e">
        <f>#REF!</f>
        <v>#REF!</v>
      </c>
      <c r="B4" s="48"/>
      <c r="C4" s="49" t="e">
        <f>#REF!</f>
        <v>#REF!</v>
      </c>
      <c r="D4" s="49" t="e">
        <f>#REF!</f>
        <v>#REF!</v>
      </c>
      <c r="E4" s="49" t="e">
        <f>#REF!</f>
        <v>#REF!</v>
      </c>
      <c r="F4" s="49" t="e">
        <f>#REF!</f>
        <v>#REF!</v>
      </c>
      <c r="G4" s="49" t="e">
        <f>#REF!</f>
        <v>#REF!</v>
      </c>
      <c r="H4" s="49" t="e">
        <f>#REF!</f>
        <v>#REF!</v>
      </c>
      <c r="I4" s="49" t="e">
        <f>#REF!</f>
        <v>#REF!</v>
      </c>
      <c r="J4" s="49" t="e">
        <f>#REF!</f>
        <v>#REF!</v>
      </c>
      <c r="K4" s="49" t="e">
        <f>#REF!</f>
        <v>#REF!</v>
      </c>
      <c r="L4" s="49" t="e">
        <f>#REF!</f>
        <v>#REF!</v>
      </c>
      <c r="M4" s="49" t="e">
        <f>#REF!</f>
        <v>#REF!</v>
      </c>
      <c r="N4" s="49" t="e">
        <f>#REF!</f>
        <v>#REF!</v>
      </c>
      <c r="O4" s="49" t="e">
        <f>#REF!</f>
        <v>#REF!</v>
      </c>
      <c r="P4" s="49" t="e">
        <f>#REF!</f>
        <v>#REF!</v>
      </c>
      <c r="Q4" s="49"/>
      <c r="R4" s="49" t="e">
        <f>#REF!</f>
        <v>#REF!</v>
      </c>
    </row>
    <row r="5" spans="1:18" s="43" customFormat="1" x14ac:dyDescent="0.25">
      <c r="A5" s="43" t="e">
        <f>#REF!</f>
        <v>#REF!</v>
      </c>
      <c r="C5" s="50" t="e">
        <f>#REF!</f>
        <v>#REF!</v>
      </c>
      <c r="D5" s="50" t="e">
        <f>#REF!</f>
        <v>#REF!</v>
      </c>
      <c r="E5" s="50" t="e">
        <f>#REF!</f>
        <v>#REF!</v>
      </c>
      <c r="F5" s="50" t="e">
        <f>#REF!</f>
        <v>#REF!</v>
      </c>
      <c r="G5" s="50" t="e">
        <f>#REF!</f>
        <v>#REF!</v>
      </c>
      <c r="H5" s="50" t="e">
        <f>#REF!</f>
        <v>#REF!</v>
      </c>
      <c r="I5" s="50" t="e">
        <f>#REF!</f>
        <v>#REF!</v>
      </c>
      <c r="J5" s="50" t="e">
        <f>#REF!</f>
        <v>#REF!</v>
      </c>
      <c r="K5" s="50" t="e">
        <f>#REF!</f>
        <v>#REF!</v>
      </c>
      <c r="L5" s="50" t="e">
        <f>#REF!</f>
        <v>#REF!</v>
      </c>
      <c r="M5" s="50" t="e">
        <f>#REF!</f>
        <v>#REF!</v>
      </c>
      <c r="N5" s="50" t="e">
        <f>#REF!</f>
        <v>#REF!</v>
      </c>
      <c r="O5" s="50" t="e">
        <f>#REF!</f>
        <v>#REF!</v>
      </c>
      <c r="P5" s="50" t="e">
        <f>#REF!</f>
        <v>#REF!</v>
      </c>
      <c r="Q5" s="50" t="e">
        <f>#REF!</f>
        <v>#REF!</v>
      </c>
      <c r="R5" s="50" t="e">
        <f>#REF!</f>
        <v>#REF!</v>
      </c>
    </row>
    <row r="6" spans="1:18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25">
      <c r="A7" s="48"/>
      <c r="B7" s="48"/>
      <c r="C7" s="48"/>
      <c r="D7" s="48"/>
      <c r="E7" s="48"/>
      <c r="F7" s="48"/>
      <c r="G7" s="48"/>
      <c r="H7" s="48" t="e">
        <f>#REF!</f>
        <v>#REF!</v>
      </c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x14ac:dyDescent="0.25">
      <c r="A8" s="48"/>
      <c r="B8" s="48"/>
      <c r="C8" s="48"/>
      <c r="D8" s="48"/>
      <c r="E8" s="48"/>
      <c r="F8" s="48"/>
      <c r="G8" s="48"/>
      <c r="H8" s="48" t="e">
        <f>#REF!</f>
        <v>#REF!</v>
      </c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5">
      <c r="A11" s="173" t="s">
        <v>88</v>
      </c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8" x14ac:dyDescent="0.25">
      <c r="A12" s="173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8" ht="15.75" x14ac:dyDescent="0.3">
      <c r="A13" s="54"/>
      <c r="B13" s="54"/>
      <c r="C13" s="175" t="s">
        <v>166</v>
      </c>
      <c r="D13" s="175"/>
      <c r="E13" s="175"/>
      <c r="F13" s="175"/>
      <c r="G13" s="175"/>
      <c r="H13" s="54"/>
      <c r="I13" s="54"/>
      <c r="J13" s="54"/>
      <c r="L13" s="125"/>
      <c r="N13" s="125" t="s">
        <v>167</v>
      </c>
      <c r="O13" s="125"/>
      <c r="P13" s="54"/>
      <c r="Q13" s="54"/>
    </row>
    <row r="14" spans="1:18" ht="15.75" x14ac:dyDescent="0.3">
      <c r="A14" s="54" t="s">
        <v>89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8" ht="15.75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ht="15.75" x14ac:dyDescent="0.3">
      <c r="A16" s="56" t="s">
        <v>90</v>
      </c>
      <c r="B16" s="57" t="s">
        <v>93</v>
      </c>
      <c r="C16" s="58" t="s">
        <v>91</v>
      </c>
      <c r="D16" s="59"/>
      <c r="E16" s="59"/>
      <c r="F16" s="59"/>
      <c r="G16" s="59"/>
      <c r="H16" s="60"/>
      <c r="I16" s="55"/>
      <c r="J16" s="55"/>
      <c r="K16" s="58" t="s">
        <v>91</v>
      </c>
      <c r="L16" s="59"/>
      <c r="M16" s="59"/>
      <c r="N16" s="59"/>
      <c r="O16" s="59"/>
      <c r="P16" s="60"/>
      <c r="Q16" s="55"/>
    </row>
    <row r="17" spans="1:17" ht="15.75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9.5" x14ac:dyDescent="0.35">
      <c r="A18" s="61" t="s">
        <v>95</v>
      </c>
      <c r="B18" s="55"/>
      <c r="C18" s="55" t="s">
        <v>146</v>
      </c>
      <c r="D18" s="55"/>
      <c r="E18" s="55"/>
      <c r="F18" s="55"/>
      <c r="G18" s="55"/>
      <c r="H18" s="62" t="s">
        <v>31</v>
      </c>
      <c r="I18" s="63">
        <v>46522</v>
      </c>
      <c r="J18" s="55"/>
      <c r="K18" s="55" t="s">
        <v>146</v>
      </c>
      <c r="L18" s="55"/>
      <c r="M18" s="55"/>
      <c r="N18" s="55"/>
      <c r="O18" s="55"/>
      <c r="P18" s="62" t="s">
        <v>31</v>
      </c>
      <c r="Q18" s="128">
        <v>42122</v>
      </c>
    </row>
    <row r="19" spans="1:17" ht="18.75" x14ac:dyDescent="0.3">
      <c r="A19" s="61"/>
      <c r="B19" s="55"/>
      <c r="C19" s="55"/>
      <c r="D19" s="55"/>
      <c r="E19" s="55"/>
      <c r="F19" s="55"/>
      <c r="G19" s="55"/>
      <c r="H19" s="62"/>
      <c r="I19" s="55"/>
      <c r="J19" s="55"/>
      <c r="K19" s="55"/>
      <c r="L19" s="55"/>
      <c r="M19" s="55"/>
      <c r="N19" s="55"/>
      <c r="O19" s="55"/>
      <c r="P19" s="62"/>
      <c r="Q19" s="55"/>
    </row>
    <row r="20" spans="1:17" ht="18.75" x14ac:dyDescent="0.3">
      <c r="A20" s="61" t="s">
        <v>98</v>
      </c>
      <c r="B20" s="55"/>
      <c r="C20" s="55" t="s">
        <v>99</v>
      </c>
      <c r="D20" s="55"/>
      <c r="E20" s="55"/>
      <c r="F20" s="55"/>
      <c r="G20" s="55"/>
      <c r="H20" s="62" t="s">
        <v>31</v>
      </c>
      <c r="I20" s="64">
        <v>461.08</v>
      </c>
      <c r="J20" s="55"/>
      <c r="K20" s="55" t="s">
        <v>99</v>
      </c>
      <c r="L20" s="55"/>
      <c r="M20" s="55"/>
      <c r="N20" s="55"/>
      <c r="O20" s="55"/>
      <c r="P20" s="62" t="s">
        <v>31</v>
      </c>
      <c r="Q20" s="64">
        <v>461.08</v>
      </c>
    </row>
    <row r="21" spans="1:17" ht="18.75" x14ac:dyDescent="0.3">
      <c r="A21" s="61"/>
      <c r="B21" s="55"/>
      <c r="C21" s="55"/>
      <c r="D21" s="55"/>
      <c r="E21" s="55"/>
      <c r="F21" s="55"/>
      <c r="G21" s="55"/>
      <c r="H21" s="65"/>
      <c r="I21" s="55"/>
      <c r="J21" s="55"/>
      <c r="K21" s="55"/>
      <c r="L21" s="55"/>
      <c r="M21" s="55"/>
      <c r="N21" s="55"/>
      <c r="O21" s="55"/>
      <c r="P21" s="65"/>
      <c r="Q21" s="55"/>
    </row>
    <row r="22" spans="1:17" ht="18.75" x14ac:dyDescent="0.3">
      <c r="A22" s="61" t="s">
        <v>101</v>
      </c>
      <c r="B22" s="55"/>
      <c r="C22" s="55" t="s">
        <v>102</v>
      </c>
      <c r="D22" s="55"/>
      <c r="E22" s="55"/>
      <c r="F22" s="55"/>
      <c r="G22" s="55"/>
      <c r="H22" s="62" t="s">
        <v>31</v>
      </c>
      <c r="I22" s="66">
        <f>I18/I20</f>
        <v>100.89789190595992</v>
      </c>
      <c r="J22" s="55"/>
      <c r="K22" s="55" t="s">
        <v>102</v>
      </c>
      <c r="L22" s="55"/>
      <c r="M22" s="55"/>
      <c r="N22" s="55"/>
      <c r="O22" s="55"/>
      <c r="P22" s="62" t="s">
        <v>31</v>
      </c>
      <c r="Q22" s="66">
        <f>Q18/Q20</f>
        <v>91.355079378849666</v>
      </c>
    </row>
    <row r="23" spans="1:17" ht="15.75" x14ac:dyDescent="0.3">
      <c r="A23" s="56"/>
      <c r="B23" s="55"/>
      <c r="C23" s="55" t="s">
        <v>104</v>
      </c>
      <c r="D23" s="55"/>
      <c r="E23" s="55"/>
      <c r="F23" s="55"/>
      <c r="G23" s="55"/>
      <c r="H23" s="55"/>
      <c r="I23" s="55"/>
      <c r="J23" s="55"/>
      <c r="K23" s="55" t="s">
        <v>104</v>
      </c>
      <c r="L23" s="55"/>
      <c r="M23" s="55"/>
      <c r="N23" s="55"/>
      <c r="O23" s="55"/>
      <c r="P23" s="55"/>
      <c r="Q23" s="55"/>
    </row>
    <row r="24" spans="1:17" ht="15.75" x14ac:dyDescent="0.3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5.75" x14ac:dyDescent="0.3">
      <c r="A25" s="54" t="s">
        <v>105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15.75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38.25" customHeight="1" x14ac:dyDescent="0.25">
      <c r="A27" s="67"/>
      <c r="B27" s="67"/>
      <c r="C27" s="68" t="s">
        <v>107</v>
      </c>
      <c r="D27" s="69" t="s">
        <v>108</v>
      </c>
      <c r="E27" s="70"/>
      <c r="F27" s="71"/>
      <c r="G27" s="72" t="s">
        <v>109</v>
      </c>
      <c r="H27" s="73"/>
      <c r="I27" s="74"/>
      <c r="J27" s="67"/>
      <c r="K27" s="68" t="s">
        <v>107</v>
      </c>
      <c r="L27" s="69" t="s">
        <v>108</v>
      </c>
      <c r="M27" s="70"/>
      <c r="N27" s="71"/>
      <c r="O27" s="72" t="s">
        <v>109</v>
      </c>
      <c r="P27" s="73"/>
      <c r="Q27" s="74"/>
    </row>
    <row r="28" spans="1:17" ht="18.75" x14ac:dyDescent="0.3">
      <c r="A28" s="55"/>
      <c r="B28" s="55"/>
      <c r="C28" s="75" t="s">
        <v>95</v>
      </c>
      <c r="D28" s="76" t="s">
        <v>110</v>
      </c>
      <c r="E28" s="76">
        <f>ROUND(VALUE(LEFT(D28,1))/VALUE(RIGHT(D28,1)),5)</f>
        <v>0.66666999999999998</v>
      </c>
      <c r="F28" s="77" t="s">
        <v>111</v>
      </c>
      <c r="G28" s="78">
        <f>I22</f>
        <v>100.89789190595992</v>
      </c>
      <c r="H28" s="79" t="s">
        <v>31</v>
      </c>
      <c r="I28" s="78">
        <f>ROUND(E28*G28,2)</f>
        <v>67.27</v>
      </c>
      <c r="J28" s="55"/>
      <c r="K28" s="75" t="s">
        <v>95</v>
      </c>
      <c r="L28" s="76" t="s">
        <v>110</v>
      </c>
      <c r="M28" s="76">
        <f>ROUND(VALUE(LEFT(L28,1))/VALUE(RIGHT(L28,1)),5)</f>
        <v>0.66666999999999998</v>
      </c>
      <c r="N28" s="77" t="s">
        <v>111</v>
      </c>
      <c r="O28" s="78">
        <f>Q22</f>
        <v>91.355079378849666</v>
      </c>
      <c r="P28" s="79" t="s">
        <v>31</v>
      </c>
      <c r="Q28" s="78">
        <f>ROUND(M28*O28,2)</f>
        <v>60.9</v>
      </c>
    </row>
    <row r="29" spans="1:17" ht="18.75" x14ac:dyDescent="0.3">
      <c r="A29" s="55"/>
      <c r="B29" s="55"/>
      <c r="C29" s="75" t="s">
        <v>98</v>
      </c>
      <c r="D29" s="76" t="s">
        <v>112</v>
      </c>
      <c r="E29" s="76">
        <f>ROUND(VALUE(LEFT(D29,1))/VALUE(RIGHT(D29,1)),5)</f>
        <v>0.77778000000000003</v>
      </c>
      <c r="F29" s="77" t="s">
        <v>111</v>
      </c>
      <c r="G29" s="78">
        <f>G28</f>
        <v>100.89789190595992</v>
      </c>
      <c r="H29" s="79" t="s">
        <v>31</v>
      </c>
      <c r="I29" s="78">
        <f t="shared" ref="I29:I35" si="0">ROUND(E29*G29,2)</f>
        <v>78.48</v>
      </c>
      <c r="J29" s="55"/>
      <c r="K29" s="75" t="s">
        <v>98</v>
      </c>
      <c r="L29" s="76" t="s">
        <v>112</v>
      </c>
      <c r="M29" s="76">
        <f>ROUND(VALUE(LEFT(L29,1))/VALUE(RIGHT(L29,1)),5)</f>
        <v>0.77778000000000003</v>
      </c>
      <c r="N29" s="77" t="s">
        <v>111</v>
      </c>
      <c r="O29" s="78">
        <f>O28</f>
        <v>91.355079378849666</v>
      </c>
      <c r="P29" s="79" t="s">
        <v>31</v>
      </c>
      <c r="Q29" s="78">
        <f t="shared" ref="Q29:Q35" si="1">ROUND(M29*O29,2)</f>
        <v>71.05</v>
      </c>
    </row>
    <row r="30" spans="1:17" ht="18.75" x14ac:dyDescent="0.3">
      <c r="A30" s="55"/>
      <c r="B30" s="55"/>
      <c r="C30" s="75" t="s">
        <v>101</v>
      </c>
      <c r="D30" s="76" t="s">
        <v>113</v>
      </c>
      <c r="E30" s="76">
        <f>ROUND(VALUE(LEFT(D30,1))/VALUE(RIGHT(D30,1)),5)</f>
        <v>0.88888999999999996</v>
      </c>
      <c r="F30" s="77" t="s">
        <v>111</v>
      </c>
      <c r="G30" s="78">
        <f t="shared" ref="G30:G35" si="2">G29</f>
        <v>100.89789190595992</v>
      </c>
      <c r="H30" s="79" t="s">
        <v>31</v>
      </c>
      <c r="I30" s="78">
        <f t="shared" si="0"/>
        <v>89.69</v>
      </c>
      <c r="J30" s="55"/>
      <c r="K30" s="75" t="s">
        <v>101</v>
      </c>
      <c r="L30" s="76" t="s">
        <v>113</v>
      </c>
      <c r="M30" s="76">
        <f>ROUND(VALUE(LEFT(L30,1))/VALUE(RIGHT(L30,1)),5)</f>
        <v>0.88888999999999996</v>
      </c>
      <c r="N30" s="77" t="s">
        <v>111</v>
      </c>
      <c r="O30" s="78">
        <f t="shared" ref="O30:O35" si="3">O29</f>
        <v>91.355079378849666</v>
      </c>
      <c r="P30" s="79" t="s">
        <v>31</v>
      </c>
      <c r="Q30" s="78">
        <f t="shared" si="1"/>
        <v>81.2</v>
      </c>
    </row>
    <row r="31" spans="1:17" ht="18.75" x14ac:dyDescent="0.3">
      <c r="A31" s="55"/>
      <c r="B31" s="55"/>
      <c r="C31" s="75" t="s">
        <v>114</v>
      </c>
      <c r="D31" s="76" t="s">
        <v>115</v>
      </c>
      <c r="E31" s="76">
        <f>ROUND(VALUE(LEFT(D31,1))/VALUE(RIGHT(D31,1)),5)</f>
        <v>1</v>
      </c>
      <c r="F31" s="77" t="s">
        <v>111</v>
      </c>
      <c r="G31" s="78">
        <f t="shared" si="2"/>
        <v>100.89789190595992</v>
      </c>
      <c r="H31" s="79" t="s">
        <v>31</v>
      </c>
      <c r="I31" s="78">
        <f t="shared" si="0"/>
        <v>100.9</v>
      </c>
      <c r="J31" s="55"/>
      <c r="K31" s="75" t="s">
        <v>114</v>
      </c>
      <c r="L31" s="76" t="s">
        <v>115</v>
      </c>
      <c r="M31" s="76">
        <f>ROUND(VALUE(LEFT(L31,1))/VALUE(RIGHT(L31,1)),5)</f>
        <v>1</v>
      </c>
      <c r="N31" s="77" t="s">
        <v>111</v>
      </c>
      <c r="O31" s="78">
        <f t="shared" si="3"/>
        <v>91.355079378849666</v>
      </c>
      <c r="P31" s="79" t="s">
        <v>31</v>
      </c>
      <c r="Q31" s="78">
        <f t="shared" si="1"/>
        <v>91.36</v>
      </c>
    </row>
    <row r="32" spans="1:17" ht="18.75" x14ac:dyDescent="0.3">
      <c r="A32" s="55"/>
      <c r="B32" s="55"/>
      <c r="C32" s="75" t="s">
        <v>116</v>
      </c>
      <c r="D32" s="80" t="s">
        <v>117</v>
      </c>
      <c r="E32" s="76">
        <f>ROUND(VALUE(LEFT(D32,2))/VALUE(RIGHT(D32,1)),5)</f>
        <v>1.2222200000000001</v>
      </c>
      <c r="F32" s="77" t="s">
        <v>111</v>
      </c>
      <c r="G32" s="78">
        <f t="shared" si="2"/>
        <v>100.89789190595992</v>
      </c>
      <c r="H32" s="79" t="s">
        <v>31</v>
      </c>
      <c r="I32" s="78">
        <f t="shared" si="0"/>
        <v>123.32</v>
      </c>
      <c r="J32" s="55"/>
      <c r="K32" s="75" t="s">
        <v>116</v>
      </c>
      <c r="L32" s="80" t="s">
        <v>117</v>
      </c>
      <c r="M32" s="76">
        <f>ROUND(VALUE(LEFT(L32,2))/VALUE(RIGHT(L32,1)),5)</f>
        <v>1.2222200000000001</v>
      </c>
      <c r="N32" s="77" t="s">
        <v>111</v>
      </c>
      <c r="O32" s="78">
        <f t="shared" si="3"/>
        <v>91.355079378849666</v>
      </c>
      <c r="P32" s="79" t="s">
        <v>31</v>
      </c>
      <c r="Q32" s="78">
        <f t="shared" si="1"/>
        <v>111.66</v>
      </c>
    </row>
    <row r="33" spans="1:17" ht="18.75" x14ac:dyDescent="0.3">
      <c r="A33" s="55"/>
      <c r="B33" s="55"/>
      <c r="C33" s="75" t="s">
        <v>118</v>
      </c>
      <c r="D33" s="76" t="s">
        <v>119</v>
      </c>
      <c r="E33" s="76">
        <f>ROUND(VALUE(LEFT(D33,2))/VALUE(RIGHT(D33,1)),5)</f>
        <v>1.4444399999999999</v>
      </c>
      <c r="F33" s="77" t="s">
        <v>111</v>
      </c>
      <c r="G33" s="78">
        <f t="shared" si="2"/>
        <v>100.89789190595992</v>
      </c>
      <c r="H33" s="79" t="s">
        <v>31</v>
      </c>
      <c r="I33" s="78">
        <f t="shared" si="0"/>
        <v>145.74</v>
      </c>
      <c r="J33" s="55"/>
      <c r="K33" s="75" t="s">
        <v>118</v>
      </c>
      <c r="L33" s="76" t="s">
        <v>119</v>
      </c>
      <c r="M33" s="76">
        <f>ROUND(VALUE(LEFT(L33,2))/VALUE(RIGHT(L33,1)),5)</f>
        <v>1.4444399999999999</v>
      </c>
      <c r="N33" s="77" t="s">
        <v>111</v>
      </c>
      <c r="O33" s="78">
        <f t="shared" si="3"/>
        <v>91.355079378849666</v>
      </c>
      <c r="P33" s="79" t="s">
        <v>31</v>
      </c>
      <c r="Q33" s="78">
        <f t="shared" si="1"/>
        <v>131.96</v>
      </c>
    </row>
    <row r="34" spans="1:17" ht="18.75" x14ac:dyDescent="0.3">
      <c r="A34" s="55"/>
      <c r="B34" s="55"/>
      <c r="C34" s="75" t="s">
        <v>120</v>
      </c>
      <c r="D34" s="76" t="s">
        <v>121</v>
      </c>
      <c r="E34" s="76">
        <f>ROUND(VALUE(LEFT(D34,2))/VALUE(RIGHT(D34,1)),5)</f>
        <v>1.6666700000000001</v>
      </c>
      <c r="F34" s="77" t="s">
        <v>111</v>
      </c>
      <c r="G34" s="78">
        <f t="shared" si="2"/>
        <v>100.89789190595992</v>
      </c>
      <c r="H34" s="79" t="s">
        <v>31</v>
      </c>
      <c r="I34" s="78">
        <f t="shared" si="0"/>
        <v>168.16</v>
      </c>
      <c r="J34" s="55"/>
      <c r="K34" s="75" t="s">
        <v>120</v>
      </c>
      <c r="L34" s="76" t="s">
        <v>121</v>
      </c>
      <c r="M34" s="76">
        <f>ROUND(VALUE(LEFT(L34,2))/VALUE(RIGHT(L34,1)),5)</f>
        <v>1.6666700000000001</v>
      </c>
      <c r="N34" s="77" t="s">
        <v>111</v>
      </c>
      <c r="O34" s="78">
        <f t="shared" si="3"/>
        <v>91.355079378849666</v>
      </c>
      <c r="P34" s="79" t="s">
        <v>31</v>
      </c>
      <c r="Q34" s="78">
        <f t="shared" si="1"/>
        <v>152.26</v>
      </c>
    </row>
    <row r="35" spans="1:17" ht="18.75" x14ac:dyDescent="0.3">
      <c r="A35" s="55"/>
      <c r="B35" s="55"/>
      <c r="C35" s="75" t="s">
        <v>123</v>
      </c>
      <c r="D35" s="76" t="s">
        <v>124</v>
      </c>
      <c r="E35" s="76">
        <f>ROUND(VALUE(LEFT(D35,2))/VALUE(RIGHT(D35,1)),5)</f>
        <v>2</v>
      </c>
      <c r="F35" s="77" t="s">
        <v>111</v>
      </c>
      <c r="G35" s="78">
        <f t="shared" si="2"/>
        <v>100.89789190595992</v>
      </c>
      <c r="H35" s="79" t="s">
        <v>31</v>
      </c>
      <c r="I35" s="78">
        <f t="shared" si="0"/>
        <v>201.8</v>
      </c>
      <c r="J35" s="55"/>
      <c r="K35" s="75" t="s">
        <v>123</v>
      </c>
      <c r="L35" s="76" t="s">
        <v>124</v>
      </c>
      <c r="M35" s="76">
        <f>ROUND(VALUE(LEFT(L35,2))/VALUE(RIGHT(L35,1)),5)</f>
        <v>2</v>
      </c>
      <c r="N35" s="77" t="s">
        <v>111</v>
      </c>
      <c r="O35" s="78">
        <f t="shared" si="3"/>
        <v>91.355079378849666</v>
      </c>
      <c r="P35" s="79" t="s">
        <v>31</v>
      </c>
      <c r="Q35" s="78">
        <f t="shared" si="1"/>
        <v>182.71</v>
      </c>
    </row>
    <row r="36" spans="1:17" ht="18.75" x14ac:dyDescent="0.3">
      <c r="A36" s="55"/>
      <c r="B36" s="55"/>
      <c r="C36" s="61"/>
      <c r="D36" s="81"/>
      <c r="E36" s="81"/>
      <c r="F36" s="56"/>
      <c r="G36" s="82"/>
      <c r="H36" s="79"/>
      <c r="I36" s="82"/>
      <c r="J36" s="55"/>
      <c r="K36" s="61"/>
      <c r="L36" s="81"/>
      <c r="M36" s="81"/>
      <c r="N36" s="56"/>
      <c r="O36" s="82"/>
      <c r="P36" s="79"/>
      <c r="Q36" s="82"/>
    </row>
    <row r="37" spans="1:17" ht="15.75" x14ac:dyDescent="0.3">
      <c r="A37" s="55"/>
      <c r="B37" s="55"/>
      <c r="C37" s="55"/>
      <c r="D37" s="61" t="s">
        <v>125</v>
      </c>
      <c r="E37" s="56"/>
      <c r="F37" s="56"/>
      <c r="G37" s="83"/>
      <c r="H37" s="84"/>
      <c r="I37" s="85"/>
      <c r="J37" s="55"/>
      <c r="K37" s="55"/>
      <c r="L37" s="61" t="s">
        <v>125</v>
      </c>
      <c r="M37" s="56"/>
      <c r="N37" s="56"/>
      <c r="O37" s="83"/>
      <c r="P37" s="84"/>
      <c r="Q37" s="85"/>
    </row>
    <row r="38" spans="1:17" ht="15.75" x14ac:dyDescent="0.3">
      <c r="A38" s="55"/>
      <c r="B38" s="55"/>
      <c r="C38" s="56"/>
      <c r="D38" s="61"/>
      <c r="E38" s="55"/>
      <c r="F38" s="55"/>
      <c r="G38" s="86" t="s">
        <v>126</v>
      </c>
      <c r="H38" s="86"/>
      <c r="I38" s="86"/>
      <c r="J38" s="55"/>
      <c r="K38" s="56"/>
      <c r="L38" s="61"/>
      <c r="M38" s="55"/>
      <c r="N38" s="55"/>
      <c r="O38" s="86" t="s">
        <v>126</v>
      </c>
      <c r="P38" s="86"/>
      <c r="Q38" s="86"/>
    </row>
    <row r="39" spans="1:17" ht="15.75" x14ac:dyDescent="0.3">
      <c r="A39" s="55"/>
      <c r="B39" s="55"/>
      <c r="C39" s="56"/>
      <c r="D39" s="61"/>
      <c r="E39" s="55"/>
      <c r="F39" s="55"/>
      <c r="G39" s="56"/>
      <c r="H39" s="56"/>
      <c r="I39" s="56"/>
      <c r="J39" s="55"/>
      <c r="K39" s="56"/>
      <c r="L39" s="61"/>
      <c r="M39" s="55"/>
      <c r="N39" s="55"/>
      <c r="O39" s="56"/>
      <c r="P39" s="56"/>
      <c r="Q39" s="56"/>
    </row>
    <row r="40" spans="1:17" ht="16.5" thickBot="1" x14ac:dyDescent="0.35">
      <c r="A40" s="55"/>
      <c r="B40" s="55"/>
      <c r="C40" s="55"/>
      <c r="D40" s="61" t="s">
        <v>1</v>
      </c>
      <c r="E40" s="56"/>
      <c r="F40" s="56"/>
      <c r="G40" s="55"/>
      <c r="H40" s="87"/>
      <c r="I40" s="88"/>
      <c r="J40" s="55"/>
      <c r="K40" s="55"/>
      <c r="L40" s="61" t="s">
        <v>1</v>
      </c>
      <c r="M40" s="56"/>
      <c r="N40" s="56"/>
      <c r="O40" s="55"/>
      <c r="P40" s="87"/>
      <c r="Q40" s="88"/>
    </row>
    <row r="41" spans="1:17" ht="16.5" thickTop="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18.75" thickBot="1" x14ac:dyDescent="0.3">
      <c r="A42" s="174" t="s">
        <v>92</v>
      </c>
      <c r="B42" s="174"/>
      <c r="C42" s="174"/>
      <c r="D42" s="174"/>
      <c r="E42" s="174"/>
      <c r="F42" s="174"/>
      <c r="G42" s="174"/>
      <c r="H42" s="174"/>
      <c r="I42" s="174"/>
      <c r="J42" s="174"/>
    </row>
    <row r="43" spans="1:17" ht="18.75" thickBot="1" x14ac:dyDescent="0.4">
      <c r="A43" s="56" t="s">
        <v>90</v>
      </c>
      <c r="B43" s="89"/>
      <c r="C43" s="90" t="str">
        <f>C16</f>
        <v>Horton</v>
      </c>
      <c r="D43" s="91"/>
      <c r="E43" s="91"/>
      <c r="F43" s="91"/>
      <c r="G43" s="91"/>
      <c r="H43" s="92"/>
      <c r="I43" s="93"/>
      <c r="J43" s="55"/>
    </row>
    <row r="44" spans="1:17" ht="16.5" thickBot="1" x14ac:dyDescent="0.35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pans="1:17" ht="15.75" x14ac:dyDescent="0.3">
      <c r="A45" s="55"/>
      <c r="B45" s="55"/>
      <c r="C45" s="55" t="s">
        <v>94</v>
      </c>
      <c r="D45" s="55"/>
      <c r="E45" s="55"/>
      <c r="F45" s="55"/>
      <c r="G45" s="55"/>
      <c r="H45" s="55"/>
      <c r="I45" s="94">
        <v>46522</v>
      </c>
      <c r="J45" s="55"/>
    </row>
    <row r="46" spans="1:17" ht="16.5" thickBot="1" x14ac:dyDescent="0.35">
      <c r="A46" s="55"/>
      <c r="B46" s="55"/>
      <c r="C46" s="55" t="s">
        <v>96</v>
      </c>
      <c r="D46" s="55"/>
      <c r="E46" s="55"/>
      <c r="F46" s="55"/>
      <c r="G46" s="55"/>
      <c r="H46" s="55"/>
      <c r="I46" s="95"/>
      <c r="J46" s="55"/>
    </row>
    <row r="47" spans="1:17" ht="16.5" thickBot="1" x14ac:dyDescent="0.35">
      <c r="A47" s="55"/>
      <c r="B47" s="55"/>
      <c r="C47" s="96" t="s">
        <v>97</v>
      </c>
      <c r="D47" s="55"/>
      <c r="E47" s="55"/>
      <c r="F47" s="55"/>
      <c r="G47" s="55"/>
      <c r="H47" s="55"/>
      <c r="I47" s="97">
        <f>SUM(I45:I46)</f>
        <v>46522</v>
      </c>
      <c r="J47" s="55"/>
    </row>
    <row r="48" spans="1:17" ht="16.5" thickBot="1" x14ac:dyDescent="0.35">
      <c r="A48" s="55"/>
      <c r="B48" s="55"/>
      <c r="C48" s="55"/>
      <c r="D48" s="55"/>
      <c r="E48" s="55"/>
      <c r="F48" s="55"/>
      <c r="G48" s="55"/>
      <c r="H48" s="55"/>
      <c r="I48" s="98"/>
      <c r="J48" s="55"/>
    </row>
    <row r="49" spans="1:10" ht="15.75" x14ac:dyDescent="0.3">
      <c r="A49" s="55"/>
      <c r="B49" s="55"/>
      <c r="C49" s="55" t="s">
        <v>100</v>
      </c>
      <c r="D49" s="55"/>
      <c r="E49" s="55"/>
      <c r="F49" s="55"/>
      <c r="G49" s="55"/>
      <c r="H49" s="55"/>
      <c r="I49" s="94"/>
      <c r="J49" s="55"/>
    </row>
    <row r="50" spans="1:10" ht="15.75" x14ac:dyDescent="0.3">
      <c r="A50" s="55"/>
      <c r="B50" s="55"/>
      <c r="C50" s="55" t="s">
        <v>103</v>
      </c>
      <c r="D50" s="55"/>
      <c r="E50" s="55"/>
      <c r="F50" s="55"/>
      <c r="G50" s="55"/>
      <c r="H50" s="55"/>
      <c r="I50" s="99">
        <v>4257</v>
      </c>
      <c r="J50" s="55"/>
    </row>
    <row r="51" spans="1:10" ht="16.5" thickBot="1" x14ac:dyDescent="0.35">
      <c r="A51" s="55"/>
      <c r="B51" s="55"/>
      <c r="C51" s="96" t="s">
        <v>147</v>
      </c>
      <c r="D51" s="55"/>
      <c r="E51" s="55"/>
      <c r="F51" s="55"/>
      <c r="G51" s="55"/>
      <c r="H51" s="55"/>
      <c r="I51" s="97">
        <f>SUM(I49:I50)</f>
        <v>4257</v>
      </c>
      <c r="J51" s="55"/>
    </row>
    <row r="52" spans="1:10" ht="16.5" thickBot="1" x14ac:dyDescent="0.35">
      <c r="A52" s="55"/>
      <c r="B52" s="55"/>
      <c r="C52" s="96"/>
      <c r="D52" s="55"/>
      <c r="E52" s="55"/>
      <c r="F52" s="55"/>
      <c r="G52" s="55"/>
      <c r="H52" s="55"/>
      <c r="I52" s="98"/>
      <c r="J52" s="55"/>
    </row>
    <row r="53" spans="1:10" ht="16.5" thickBot="1" x14ac:dyDescent="0.35">
      <c r="A53" s="55"/>
      <c r="B53" s="55"/>
      <c r="C53" s="96" t="s">
        <v>106</v>
      </c>
      <c r="D53" s="55"/>
      <c r="E53" s="55"/>
      <c r="F53" s="55"/>
      <c r="G53" s="55"/>
      <c r="H53" s="55"/>
      <c r="I53" s="100">
        <f>I47-I51</f>
        <v>42265</v>
      </c>
      <c r="J53" s="55"/>
    </row>
    <row r="54" spans="1:10" ht="15.75" x14ac:dyDescent="0.3">
      <c r="A54" s="55"/>
      <c r="B54" s="101"/>
      <c r="C54" s="101"/>
      <c r="D54" s="101"/>
      <c r="E54" s="101"/>
      <c r="F54" s="101"/>
      <c r="G54" s="101"/>
      <c r="H54" s="101"/>
      <c r="I54" s="101"/>
      <c r="J54" s="101"/>
    </row>
    <row r="55" spans="1:10" ht="15.75" x14ac:dyDescent="0.3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ht="15.75" x14ac:dyDescent="0.3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ht="15.75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0" ht="15.75" x14ac:dyDescent="0.3">
      <c r="A58" s="55"/>
      <c r="B58" s="55"/>
      <c r="C58" s="55"/>
      <c r="D58" s="55"/>
      <c r="E58" s="55"/>
      <c r="F58" s="55"/>
      <c r="G58" s="55"/>
      <c r="H58" s="55"/>
      <c r="I58" s="55"/>
      <c r="J58" s="55"/>
    </row>
    <row r="59" spans="1:10" ht="18" x14ac:dyDescent="0.35">
      <c r="A59" s="55"/>
      <c r="B59" s="103"/>
      <c r="C59" s="104" t="str">
        <f>C43</f>
        <v>Horton</v>
      </c>
      <c r="D59" s="59"/>
      <c r="E59" s="59"/>
      <c r="F59" s="59"/>
      <c r="G59" s="59"/>
      <c r="H59" s="60"/>
      <c r="I59" s="55"/>
      <c r="J59" s="55"/>
    </row>
    <row r="60" spans="1:10" ht="15.75" x14ac:dyDescent="0.3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ht="15.75" x14ac:dyDescent="0.3">
      <c r="A61" s="105" t="s">
        <v>122</v>
      </c>
      <c r="B61" s="103"/>
      <c r="C61" s="59"/>
      <c r="D61" s="59"/>
      <c r="E61" s="59"/>
      <c r="F61" s="59"/>
      <c r="G61" s="59"/>
      <c r="H61" s="60"/>
      <c r="I61" s="55"/>
      <c r="J61" s="55"/>
    </row>
    <row r="62" spans="1:10" ht="15.75" x14ac:dyDescent="0.3">
      <c r="A62" s="55"/>
      <c r="B62" s="55"/>
      <c r="C62" s="55"/>
      <c r="D62" s="55"/>
      <c r="E62" s="55"/>
      <c r="F62" s="55"/>
      <c r="G62" s="55"/>
      <c r="H62" s="55"/>
      <c r="I62" s="55"/>
      <c r="J62" s="55"/>
    </row>
    <row r="63" spans="1:10" ht="15.75" x14ac:dyDescent="0.3">
      <c r="A63" s="55"/>
      <c r="B63" s="55"/>
      <c r="C63" s="55" t="s">
        <v>148</v>
      </c>
      <c r="D63" s="55"/>
      <c r="E63" s="55"/>
      <c r="F63" s="55"/>
      <c r="G63" s="55"/>
      <c r="H63" s="55"/>
      <c r="I63" s="78">
        <f>ROUND(I53/2,2)</f>
        <v>21132.5</v>
      </c>
      <c r="J63" s="55"/>
    </row>
    <row r="64" spans="1:10" ht="16.5" thickBot="1" x14ac:dyDescent="0.35">
      <c r="A64" s="55"/>
      <c r="B64" s="55"/>
      <c r="C64" s="55" t="s">
        <v>149</v>
      </c>
      <c r="D64" s="55"/>
      <c r="E64" s="55"/>
      <c r="F64" s="55"/>
      <c r="G64" s="55"/>
      <c r="H64" s="55"/>
      <c r="I64" s="106">
        <f>I53-I63</f>
        <v>21132.5</v>
      </c>
      <c r="J64" s="55"/>
    </row>
    <row r="65" spans="1:10" ht="16.5" thickBot="1" x14ac:dyDescent="0.35">
      <c r="A65" s="55"/>
      <c r="B65" s="55"/>
      <c r="C65" s="55" t="s">
        <v>127</v>
      </c>
      <c r="D65" s="55"/>
      <c r="E65" s="55"/>
      <c r="F65" s="55"/>
      <c r="G65" s="55"/>
      <c r="H65" s="55"/>
      <c r="I65" s="100">
        <f>SUM(I63:I64)</f>
        <v>42265</v>
      </c>
      <c r="J65" s="55"/>
    </row>
    <row r="66" spans="1:10" ht="15.75" x14ac:dyDescent="0.3">
      <c r="A66" s="55"/>
      <c r="B66" s="55"/>
      <c r="C66" s="55" t="s">
        <v>128</v>
      </c>
      <c r="D66" s="55"/>
      <c r="E66" s="55"/>
      <c r="F66" s="55"/>
      <c r="G66" s="55"/>
      <c r="H66" s="55"/>
      <c r="I66" s="55"/>
      <c r="J66" s="55"/>
    </row>
    <row r="67" spans="1:10" ht="15.75" x14ac:dyDescent="0.3">
      <c r="A67" s="55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75" x14ac:dyDescent="0.3">
      <c r="A68" s="55" t="s">
        <v>129</v>
      </c>
      <c r="B68" s="55"/>
      <c r="C68" s="55"/>
      <c r="D68" s="55"/>
      <c r="E68" s="55"/>
      <c r="F68" s="55"/>
      <c r="G68" s="55"/>
      <c r="H68" s="55"/>
      <c r="I68" s="55"/>
      <c r="J68" s="55"/>
    </row>
    <row r="69" spans="1:10" ht="15.75" x14ac:dyDescent="0.3">
      <c r="A69" s="55"/>
      <c r="B69" s="55"/>
      <c r="C69" s="55"/>
      <c r="D69" s="55"/>
      <c r="E69" s="55"/>
      <c r="F69" s="55"/>
      <c r="G69" s="55"/>
      <c r="H69" s="55"/>
      <c r="I69" s="55"/>
      <c r="J69" s="55"/>
    </row>
    <row r="70" spans="1:10" ht="15.75" x14ac:dyDescent="0.3">
      <c r="A70" s="55"/>
      <c r="B70" s="55"/>
      <c r="C70" s="107"/>
      <c r="D70" s="56" t="s">
        <v>150</v>
      </c>
      <c r="E70" s="55"/>
      <c r="F70" s="83"/>
      <c r="G70" s="84"/>
      <c r="H70" s="85"/>
      <c r="I70" s="56"/>
      <c r="J70" s="55"/>
    </row>
    <row r="71" spans="1:10" ht="15.75" x14ac:dyDescent="0.3">
      <c r="A71" s="55"/>
      <c r="B71" s="55"/>
      <c r="C71" s="55"/>
      <c r="D71" s="55"/>
      <c r="E71" s="55"/>
      <c r="F71" s="55"/>
      <c r="G71" s="55"/>
      <c r="H71" s="55"/>
      <c r="I71" s="55"/>
      <c r="J71" s="55"/>
    </row>
    <row r="72" spans="1:10" ht="15.75" x14ac:dyDescent="0.3">
      <c r="A72" s="55" t="s">
        <v>151</v>
      </c>
      <c r="B72" s="55"/>
      <c r="C72" s="107"/>
      <c r="D72" s="56" t="s">
        <v>1</v>
      </c>
      <c r="E72" s="55"/>
      <c r="F72" s="83"/>
      <c r="G72" s="84"/>
      <c r="H72" s="85"/>
      <c r="I72" s="55"/>
      <c r="J72" s="55"/>
    </row>
    <row r="73" spans="1:10" ht="15.75" x14ac:dyDescent="0.3">
      <c r="A73" s="55"/>
      <c r="B73" s="55"/>
      <c r="C73" s="55"/>
      <c r="D73" s="55"/>
      <c r="E73" s="55"/>
      <c r="F73" s="55"/>
      <c r="G73" s="55"/>
      <c r="H73" s="55"/>
      <c r="I73" s="55"/>
      <c r="J73" s="55"/>
    </row>
    <row r="74" spans="1:10" ht="15.75" x14ac:dyDescent="0.3">
      <c r="A74" s="55" t="s">
        <v>152</v>
      </c>
      <c r="B74" s="55"/>
      <c r="C74" s="107"/>
      <c r="D74" s="55"/>
      <c r="E74" s="55"/>
      <c r="F74" s="55"/>
      <c r="G74" s="55"/>
      <c r="H74" s="55"/>
      <c r="I74" s="55"/>
      <c r="J74" s="55"/>
    </row>
    <row r="75" spans="1:10" ht="15.75" x14ac:dyDescent="0.3">
      <c r="A75" s="55"/>
      <c r="B75" s="55"/>
      <c r="C75" s="108" t="s">
        <v>153</v>
      </c>
      <c r="D75" s="55"/>
      <c r="E75" s="55"/>
      <c r="F75" s="55"/>
      <c r="G75" s="55"/>
      <c r="H75" s="55"/>
      <c r="I75" s="55"/>
      <c r="J75" s="55"/>
    </row>
    <row r="76" spans="1:10" ht="15.75" x14ac:dyDescent="0.3">
      <c r="A76" s="55"/>
      <c r="B76" s="101"/>
      <c r="C76" s="101"/>
      <c r="D76" s="101"/>
      <c r="E76" s="101"/>
      <c r="F76" s="101"/>
      <c r="G76" s="101"/>
      <c r="H76" s="101"/>
      <c r="I76" s="101"/>
      <c r="J76" s="101"/>
    </row>
    <row r="77" spans="1:10" ht="15.75" x14ac:dyDescent="0.3">
      <c r="A77" s="55"/>
      <c r="B77" s="55"/>
      <c r="C77" s="55"/>
      <c r="D77" s="55"/>
      <c r="E77" s="55"/>
      <c r="F77" s="55"/>
      <c r="G77" s="55"/>
      <c r="H77" s="55"/>
      <c r="I77" s="55"/>
      <c r="J77" s="55"/>
    </row>
    <row r="78" spans="1:10" ht="15.75" x14ac:dyDescent="0.3">
      <c r="A78" s="55" t="s">
        <v>154</v>
      </c>
      <c r="B78" s="55"/>
      <c r="C78" s="55"/>
      <c r="D78" s="55"/>
      <c r="E78" s="55"/>
      <c r="F78" s="55"/>
      <c r="G78" s="55"/>
      <c r="H78" s="55"/>
      <c r="I78" s="55"/>
      <c r="J78" s="55"/>
    </row>
    <row r="79" spans="1:10" ht="15.75" x14ac:dyDescent="0.3">
      <c r="A79" s="55"/>
      <c r="B79" s="55"/>
      <c r="C79" s="55"/>
      <c r="D79" s="55"/>
      <c r="E79" s="55"/>
      <c r="F79" s="55"/>
      <c r="G79" s="55"/>
      <c r="H79" s="55"/>
      <c r="I79" s="55"/>
      <c r="J79" s="55"/>
    </row>
    <row r="80" spans="1:10" ht="15.75" x14ac:dyDescent="0.3">
      <c r="A80" s="55" t="s">
        <v>155</v>
      </c>
      <c r="B80" s="55"/>
      <c r="C80" s="83"/>
      <c r="D80" s="84"/>
      <c r="E80" s="84"/>
      <c r="F80" s="84"/>
      <c r="G80" s="84"/>
      <c r="H80" s="84"/>
      <c r="I80" s="85"/>
      <c r="J80" s="55"/>
    </row>
    <row r="81" spans="1:10" ht="15.75" x14ac:dyDescent="0.3">
      <c r="A81" s="55"/>
      <c r="B81" s="55"/>
      <c r="C81" s="55"/>
      <c r="D81" s="55"/>
      <c r="E81" s="55"/>
      <c r="F81" s="55"/>
      <c r="G81" s="55"/>
      <c r="H81" s="55"/>
      <c r="I81" s="55"/>
      <c r="J81" s="55"/>
    </row>
    <row r="82" spans="1:10" ht="15.75" x14ac:dyDescent="0.3">
      <c r="A82" s="55" t="s">
        <v>156</v>
      </c>
      <c r="B82" s="55"/>
      <c r="C82" s="109"/>
      <c r="D82" s="110"/>
      <c r="E82" s="110"/>
      <c r="F82" s="110"/>
      <c r="G82" s="110"/>
      <c r="H82" s="110"/>
      <c r="I82" s="111"/>
      <c r="J82" s="55"/>
    </row>
    <row r="83" spans="1:10" ht="15.75" x14ac:dyDescent="0.3">
      <c r="A83" s="55"/>
      <c r="B83" s="55"/>
      <c r="C83" s="112"/>
      <c r="D83" s="113"/>
      <c r="E83" s="113"/>
      <c r="F83" s="113"/>
      <c r="G83" s="113"/>
      <c r="H83" s="113"/>
      <c r="I83" s="114"/>
      <c r="J83" s="55"/>
    </row>
    <row r="84" spans="1:10" ht="15.75" x14ac:dyDescent="0.3">
      <c r="A84" s="55"/>
      <c r="B84" s="55"/>
      <c r="C84" s="115"/>
      <c r="D84" s="116"/>
      <c r="E84" s="116"/>
      <c r="F84" s="116"/>
      <c r="G84" s="116"/>
      <c r="H84" s="116"/>
      <c r="I84" s="117"/>
      <c r="J84" s="55"/>
    </row>
    <row r="85" spans="1:10" ht="15.75" x14ac:dyDescent="0.3">
      <c r="A85" s="55"/>
      <c r="B85" s="55"/>
      <c r="C85" s="55"/>
      <c r="D85" s="55"/>
      <c r="E85" s="55"/>
      <c r="F85" s="55"/>
      <c r="G85" s="55"/>
      <c r="H85" s="55"/>
      <c r="I85" s="55"/>
      <c r="J85" s="55"/>
    </row>
    <row r="86" spans="1:10" ht="15.75" x14ac:dyDescent="0.3">
      <c r="A86" s="55" t="s">
        <v>157</v>
      </c>
      <c r="B86" s="55"/>
      <c r="C86" s="83"/>
      <c r="D86" s="84"/>
      <c r="E86" s="84"/>
      <c r="F86" s="84"/>
      <c r="G86" s="84"/>
      <c r="H86" s="84"/>
      <c r="I86" s="85"/>
      <c r="J86" s="55"/>
    </row>
    <row r="87" spans="1:10" ht="15.75" x14ac:dyDescent="0.3">
      <c r="A87" s="55"/>
      <c r="B87" s="55"/>
      <c r="C87" s="55"/>
      <c r="D87" s="55"/>
      <c r="E87" s="55"/>
      <c r="F87" s="55"/>
      <c r="G87" s="55"/>
      <c r="H87" s="55"/>
      <c r="I87" s="55"/>
      <c r="J87" s="55"/>
    </row>
    <row r="88" spans="1:10" ht="15.75" x14ac:dyDescent="0.3">
      <c r="A88" s="55" t="s">
        <v>158</v>
      </c>
      <c r="B88" s="55"/>
      <c r="C88" s="118"/>
      <c r="D88" s="119"/>
      <c r="E88" s="86"/>
      <c r="F88" s="86"/>
      <c r="G88" s="120" t="s">
        <v>159</v>
      </c>
      <c r="H88" s="84"/>
      <c r="I88" s="85"/>
      <c r="J88" s="55"/>
    </row>
    <row r="89" spans="1:10" ht="15.75" x14ac:dyDescent="0.3">
      <c r="A89" s="55"/>
      <c r="B89" s="55"/>
      <c r="C89" s="55"/>
      <c r="D89" s="55"/>
      <c r="E89" s="55"/>
      <c r="F89" s="55"/>
      <c r="G89" s="55"/>
      <c r="H89" s="55"/>
      <c r="I89" s="55"/>
      <c r="J89" s="55"/>
    </row>
    <row r="90" spans="1:10" ht="15.75" x14ac:dyDescent="0.3">
      <c r="A90" s="55"/>
      <c r="B90" s="55"/>
      <c r="C90" s="55"/>
      <c r="D90" s="55"/>
      <c r="E90" s="55"/>
      <c r="F90" s="55"/>
      <c r="G90" s="55"/>
      <c r="H90" s="55"/>
      <c r="I90" s="55"/>
      <c r="J90" s="55"/>
    </row>
    <row r="91" spans="1:10" ht="15.75" x14ac:dyDescent="0.3">
      <c r="A91" s="55"/>
      <c r="B91" s="55"/>
      <c r="C91" s="55"/>
      <c r="D91" s="55"/>
      <c r="E91" s="55"/>
      <c r="F91" s="55"/>
      <c r="G91" s="55"/>
      <c r="H91" s="55"/>
      <c r="I91" s="55"/>
      <c r="J91" s="55"/>
    </row>
    <row r="92" spans="1:10" ht="16.5" x14ac:dyDescent="0.3">
      <c r="A92" s="121" t="s">
        <v>160</v>
      </c>
      <c r="B92" s="121"/>
      <c r="C92" s="121"/>
      <c r="D92" s="121"/>
      <c r="E92" s="122"/>
      <c r="F92" s="122"/>
      <c r="G92" s="122"/>
      <c r="H92" s="122"/>
      <c r="I92" s="123"/>
      <c r="J92" s="123"/>
    </row>
    <row r="93" spans="1:10" ht="16.5" x14ac:dyDescent="0.3">
      <c r="A93" s="121"/>
      <c r="B93" s="121"/>
      <c r="C93" s="121" t="s">
        <v>161</v>
      </c>
      <c r="D93" s="121"/>
      <c r="E93" s="122"/>
      <c r="F93" s="122"/>
      <c r="G93" s="122"/>
      <c r="H93" s="122"/>
      <c r="I93" s="123"/>
      <c r="J93" s="123"/>
    </row>
    <row r="94" spans="1:10" ht="16.5" x14ac:dyDescent="0.3">
      <c r="A94" s="121"/>
      <c r="B94" s="121"/>
      <c r="C94" s="121" t="s">
        <v>162</v>
      </c>
      <c r="D94" s="121"/>
      <c r="E94" s="122"/>
      <c r="F94" s="122"/>
      <c r="G94" s="122"/>
      <c r="H94" s="122"/>
      <c r="I94" s="123"/>
      <c r="J94" s="123"/>
    </row>
    <row r="95" spans="1:10" ht="16.5" x14ac:dyDescent="0.3">
      <c r="A95" s="121"/>
      <c r="B95" s="121"/>
      <c r="C95" s="121"/>
      <c r="D95" s="121"/>
      <c r="E95" s="122"/>
      <c r="F95" s="122"/>
      <c r="G95" s="122"/>
      <c r="H95" s="122"/>
      <c r="I95" s="123"/>
      <c r="J95" s="123"/>
    </row>
    <row r="96" spans="1:10" ht="16.5" x14ac:dyDescent="0.3">
      <c r="A96" s="121"/>
      <c r="B96" s="121"/>
      <c r="C96" s="124" t="s">
        <v>163</v>
      </c>
      <c r="D96" s="121"/>
      <c r="E96" s="122"/>
      <c r="F96" s="122"/>
      <c r="G96" s="122"/>
      <c r="H96" s="122"/>
      <c r="I96" s="123"/>
      <c r="J96" s="123"/>
    </row>
    <row r="97" spans="1:10" ht="16.5" x14ac:dyDescent="0.3">
      <c r="A97" s="121" t="s">
        <v>164</v>
      </c>
      <c r="B97" s="121"/>
      <c r="C97" s="121"/>
      <c r="D97" s="121"/>
      <c r="E97" s="122"/>
      <c r="F97" s="122"/>
      <c r="G97" s="122"/>
      <c r="H97" s="122"/>
      <c r="I97" s="123"/>
      <c r="J97" s="123"/>
    </row>
  </sheetData>
  <mergeCells count="3">
    <mergeCell ref="A11:J12"/>
    <mergeCell ref="A42:J42"/>
    <mergeCell ref="C13:G13"/>
  </mergeCells>
  <hyperlinks>
    <hyperlink ref="C96" r:id="rId1" xr:uid="{00000000-0004-0000-0600-000000000000}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T76"/>
  <sheetViews>
    <sheetView topLeftCell="C45" workbookViewId="0">
      <selection activeCell="C27" sqref="C27"/>
    </sheetView>
  </sheetViews>
  <sheetFormatPr defaultColWidth="8.85546875" defaultRowHeight="15" x14ac:dyDescent="0.25"/>
  <cols>
    <col min="1" max="1" width="29.85546875" style="48" customWidth="1"/>
    <col min="2" max="2" width="8.5703125" style="48" customWidth="1"/>
    <col min="3" max="3" width="12.28515625" style="48" customWidth="1"/>
    <col min="4" max="4" width="8" style="48" customWidth="1"/>
    <col min="5" max="5" width="9.7109375" style="48" customWidth="1"/>
    <col min="6" max="6" width="11.28515625" style="48" customWidth="1"/>
    <col min="7" max="7" width="10.85546875" style="48" customWidth="1"/>
    <col min="8" max="8" width="12.7109375" style="48" customWidth="1"/>
    <col min="9" max="9" width="10.5703125" style="48" customWidth="1"/>
    <col min="10" max="10" width="8.5703125" style="48" customWidth="1"/>
    <col min="11" max="11" width="11" style="48" customWidth="1"/>
    <col min="12" max="12" width="8.5703125" style="48" customWidth="1"/>
    <col min="13" max="13" width="11.28515625" style="48" customWidth="1"/>
    <col min="14" max="14" width="10.140625" style="48" customWidth="1"/>
    <col min="15" max="15" width="11.5703125" style="48" customWidth="1"/>
    <col min="16" max="17" width="8.5703125" style="48" customWidth="1"/>
    <col min="18" max="18" width="11.5703125" style="48" customWidth="1"/>
    <col min="19" max="1025" width="8.5703125" style="48" customWidth="1"/>
    <col min="1026" max="16384" width="8.85546875" style="48"/>
  </cols>
  <sheetData>
    <row r="5" spans="1:18" x14ac:dyDescent="0.25">
      <c r="B5" s="14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8" ht="30" x14ac:dyDescent="0.25">
      <c r="B6" s="18" t="s">
        <v>2</v>
      </c>
      <c r="C6" s="19" t="s">
        <v>21</v>
      </c>
      <c r="D6" s="19" t="s">
        <v>7</v>
      </c>
      <c r="E6" s="19" t="s">
        <v>8</v>
      </c>
      <c r="F6" s="19" t="s">
        <v>9</v>
      </c>
      <c r="G6" s="19" t="s">
        <v>22</v>
      </c>
      <c r="H6" s="19" t="s">
        <v>23</v>
      </c>
      <c r="I6" s="19" t="s">
        <v>24</v>
      </c>
      <c r="J6" s="19" t="s">
        <v>13</v>
      </c>
      <c r="K6" s="19" t="s">
        <v>25</v>
      </c>
      <c r="L6" s="19" t="s">
        <v>15</v>
      </c>
      <c r="M6" s="20" t="s">
        <v>26</v>
      </c>
      <c r="N6" s="19" t="s">
        <v>27</v>
      </c>
      <c r="O6" s="19" t="s">
        <v>18</v>
      </c>
      <c r="P6" s="21" t="s">
        <v>19</v>
      </c>
      <c r="R6" s="48" t="s">
        <v>39</v>
      </c>
    </row>
    <row r="7" spans="1:18" x14ac:dyDescent="0.25">
      <c r="A7" s="48" t="s">
        <v>40</v>
      </c>
      <c r="B7" s="22"/>
      <c r="C7" s="22">
        <v>9000</v>
      </c>
      <c r="D7" s="22">
        <v>2000</v>
      </c>
      <c r="E7" s="22">
        <v>290</v>
      </c>
      <c r="F7" s="22">
        <v>200</v>
      </c>
      <c r="G7" s="22">
        <v>10000</v>
      </c>
      <c r="H7" s="22">
        <v>2000</v>
      </c>
      <c r="I7" s="22">
        <v>700</v>
      </c>
      <c r="J7" s="22">
        <v>1250</v>
      </c>
      <c r="K7" s="22">
        <v>700</v>
      </c>
      <c r="L7" s="22">
        <v>1</v>
      </c>
      <c r="M7" s="22">
        <v>84</v>
      </c>
      <c r="N7" s="22">
        <v>750</v>
      </c>
      <c r="O7" s="22">
        <v>350</v>
      </c>
      <c r="P7" s="22"/>
      <c r="R7" s="23">
        <f>SUM(C7:O7)</f>
        <v>27325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8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8" x14ac:dyDescent="0.25">
      <c r="A10" s="48" t="s">
        <v>41</v>
      </c>
      <c r="B10" s="22" t="e">
        <f>#REF!</f>
        <v>#REF!</v>
      </c>
      <c r="C10" s="22" t="e">
        <f>#REF!</f>
        <v>#REF!</v>
      </c>
      <c r="D10" s="22" t="e">
        <f>#REF!</f>
        <v>#REF!</v>
      </c>
      <c r="E10" s="22" t="e">
        <f>#REF!</f>
        <v>#REF!</v>
      </c>
      <c r="F10" s="22" t="e">
        <f>#REF!</f>
        <v>#REF!</v>
      </c>
      <c r="G10" s="22" t="e">
        <f>#REF!</f>
        <v>#REF!</v>
      </c>
      <c r="H10" s="22" t="e">
        <f>#REF!</f>
        <v>#REF!</v>
      </c>
      <c r="I10" s="22" t="e">
        <f>#REF!</f>
        <v>#REF!</v>
      </c>
      <c r="J10" s="22" t="e">
        <f>#REF!</f>
        <v>#REF!</v>
      </c>
      <c r="K10" s="22" t="e">
        <f>#REF!</f>
        <v>#REF!</v>
      </c>
      <c r="L10" s="22" t="e">
        <f>#REF!</f>
        <v>#REF!</v>
      </c>
      <c r="M10" s="22" t="e">
        <f>#REF!</f>
        <v>#REF!</v>
      </c>
      <c r="N10" s="22" t="e">
        <f>#REF!</f>
        <v>#REF!</v>
      </c>
      <c r="O10" s="22" t="e">
        <f>#REF!</f>
        <v>#REF!</v>
      </c>
      <c r="P10" s="22" t="e">
        <f>#REF!</f>
        <v>#REF!</v>
      </c>
      <c r="R10" s="23" t="e">
        <f>SUM(C10:O10)</f>
        <v>#REF!</v>
      </c>
    </row>
    <row r="11" spans="1:18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3" spans="1:18" x14ac:dyDescent="0.25">
      <c r="A13" s="1" t="s">
        <v>28</v>
      </c>
      <c r="B13" s="23" t="e">
        <f>#REF!</f>
        <v>#REF!</v>
      </c>
      <c r="C13" s="23" t="e">
        <f>#REF!</f>
        <v>#REF!</v>
      </c>
      <c r="D13" s="23" t="e">
        <f>#REF!</f>
        <v>#REF!</v>
      </c>
      <c r="E13" s="23" t="e">
        <f>#REF!</f>
        <v>#REF!</v>
      </c>
      <c r="F13" s="23" t="e">
        <f>#REF!</f>
        <v>#REF!</v>
      </c>
      <c r="G13" s="23" t="e">
        <f>#REF!</f>
        <v>#REF!</v>
      </c>
      <c r="H13" s="23" t="e">
        <f>#REF!</f>
        <v>#REF!</v>
      </c>
      <c r="I13" s="23" t="e">
        <f>#REF!</f>
        <v>#REF!</v>
      </c>
      <c r="J13" s="23" t="e">
        <f>#REF!</f>
        <v>#REF!</v>
      </c>
      <c r="K13" s="23" t="e">
        <f>#REF!</f>
        <v>#REF!</v>
      </c>
      <c r="L13" s="23" t="e">
        <f>#REF!</f>
        <v>#REF!</v>
      </c>
      <c r="M13" s="23" t="e">
        <f>#REF!</f>
        <v>#REF!</v>
      </c>
      <c r="N13" s="23" t="e">
        <f>#REF!</f>
        <v>#REF!</v>
      </c>
      <c r="O13" s="23" t="e">
        <f>#REF!</f>
        <v>#REF!</v>
      </c>
      <c r="P13" s="23" t="e">
        <f>#REF!</f>
        <v>#REF!</v>
      </c>
    </row>
    <row r="14" spans="1:18" ht="15.75" thickBot="1" x14ac:dyDescent="0.3">
      <c r="A14" s="2" t="s">
        <v>29</v>
      </c>
      <c r="B14" s="23" t="e">
        <f>#REF!</f>
        <v>#REF!</v>
      </c>
      <c r="C14" s="23" t="e">
        <f>#REF!</f>
        <v>#REF!</v>
      </c>
      <c r="D14" s="23" t="e">
        <f>#REF!</f>
        <v>#REF!</v>
      </c>
      <c r="E14" s="23" t="e">
        <f>#REF!</f>
        <v>#REF!</v>
      </c>
      <c r="F14" s="23" t="e">
        <f>#REF!</f>
        <v>#REF!</v>
      </c>
      <c r="G14" s="23" t="e">
        <f>#REF!</f>
        <v>#REF!</v>
      </c>
      <c r="H14" s="23" t="e">
        <f>#REF!</f>
        <v>#REF!</v>
      </c>
      <c r="I14" s="23" t="e">
        <f>#REF!</f>
        <v>#REF!</v>
      </c>
      <c r="J14" s="23" t="e">
        <f>#REF!</f>
        <v>#REF!</v>
      </c>
      <c r="K14" s="23" t="e">
        <f>#REF!</f>
        <v>#REF!</v>
      </c>
      <c r="L14" s="23" t="e">
        <f>#REF!</f>
        <v>#REF!</v>
      </c>
      <c r="M14" s="23" t="e">
        <f>#REF!</f>
        <v>#REF!</v>
      </c>
      <c r="N14" s="23" t="e">
        <f>#REF!</f>
        <v>#REF!</v>
      </c>
      <c r="O14" s="23" t="e">
        <f>#REF!</f>
        <v>#REF!</v>
      </c>
      <c r="P14" s="23" t="e">
        <f>#REF!</f>
        <v>#REF!</v>
      </c>
    </row>
    <row r="15" spans="1:18" ht="15.75" thickBot="1" x14ac:dyDescent="0.3">
      <c r="A15" s="3" t="s">
        <v>30</v>
      </c>
      <c r="B15" s="23" t="e">
        <f>#REF!</f>
        <v>#REF!</v>
      </c>
      <c r="C15" s="23" t="e">
        <f>#REF!</f>
        <v>#REF!</v>
      </c>
      <c r="D15" s="23" t="e">
        <f>#REF!</f>
        <v>#REF!</v>
      </c>
      <c r="E15" s="23" t="e">
        <f>#REF!</f>
        <v>#REF!</v>
      </c>
      <c r="F15" s="23" t="e">
        <f>#REF!</f>
        <v>#REF!</v>
      </c>
      <c r="G15" s="23" t="e">
        <f>#REF!</f>
        <v>#REF!</v>
      </c>
      <c r="H15" s="23" t="e">
        <f>#REF!</f>
        <v>#REF!</v>
      </c>
      <c r="I15" s="23" t="e">
        <f>#REF!</f>
        <v>#REF!</v>
      </c>
      <c r="J15" s="23" t="e">
        <f>#REF!</f>
        <v>#REF!</v>
      </c>
      <c r="K15" s="23" t="e">
        <f>#REF!</f>
        <v>#REF!</v>
      </c>
      <c r="L15" s="23" t="e">
        <f>#REF!</f>
        <v>#REF!</v>
      </c>
      <c r="M15" s="23" t="e">
        <f>#REF!</f>
        <v>#REF!</v>
      </c>
      <c r="N15" s="23" t="e">
        <f>#REF!</f>
        <v>#REF!</v>
      </c>
      <c r="O15" s="23" t="e">
        <f>#REF!</f>
        <v>#REF!</v>
      </c>
      <c r="P15" s="23" t="e">
        <f>#REF!</f>
        <v>#REF!</v>
      </c>
    </row>
    <row r="16" spans="1:18" ht="15.75" thickTop="1" x14ac:dyDescent="0.25">
      <c r="I16" s="24"/>
    </row>
    <row r="19" spans="1:20" x14ac:dyDescent="0.25">
      <c r="A19" s="48" t="s">
        <v>42</v>
      </c>
      <c r="C19" s="48" t="e">
        <f t="shared" ref="C19:O19" si="0">IF(C15&lt;=C7,"Under","over")</f>
        <v>#REF!</v>
      </c>
      <c r="D19" s="48" t="e">
        <f t="shared" si="0"/>
        <v>#REF!</v>
      </c>
      <c r="E19" s="48" t="e">
        <f t="shared" si="0"/>
        <v>#REF!</v>
      </c>
      <c r="F19" s="48" t="e">
        <f t="shared" si="0"/>
        <v>#REF!</v>
      </c>
      <c r="G19" s="48" t="e">
        <f t="shared" si="0"/>
        <v>#REF!</v>
      </c>
      <c r="H19" s="48" t="e">
        <f t="shared" si="0"/>
        <v>#REF!</v>
      </c>
      <c r="I19" s="48" t="e">
        <f t="shared" si="0"/>
        <v>#REF!</v>
      </c>
      <c r="J19" s="48" t="e">
        <f t="shared" si="0"/>
        <v>#REF!</v>
      </c>
      <c r="K19" s="48" t="e">
        <f t="shared" si="0"/>
        <v>#REF!</v>
      </c>
      <c r="L19" s="48" t="e">
        <f t="shared" si="0"/>
        <v>#REF!</v>
      </c>
      <c r="M19" s="48" t="e">
        <f t="shared" si="0"/>
        <v>#REF!</v>
      </c>
      <c r="N19" s="48" t="e">
        <f t="shared" si="0"/>
        <v>#REF!</v>
      </c>
      <c r="O19" s="48" t="e">
        <f t="shared" si="0"/>
        <v>#REF!</v>
      </c>
    </row>
    <row r="22" spans="1:20" ht="30" x14ac:dyDescent="0.25">
      <c r="C22" s="19" t="s">
        <v>21</v>
      </c>
      <c r="D22" s="19" t="s">
        <v>7</v>
      </c>
      <c r="E22" s="19" t="s">
        <v>8</v>
      </c>
      <c r="F22" s="19" t="s">
        <v>9</v>
      </c>
      <c r="G22" s="19" t="s">
        <v>22</v>
      </c>
      <c r="H22" s="19" t="s">
        <v>23</v>
      </c>
      <c r="I22" s="19" t="s">
        <v>24</v>
      </c>
      <c r="J22" s="19" t="s">
        <v>13</v>
      </c>
      <c r="K22" s="19" t="s">
        <v>25</v>
      </c>
      <c r="L22" s="19" t="s">
        <v>15</v>
      </c>
      <c r="M22" s="20" t="s">
        <v>26</v>
      </c>
      <c r="N22" s="19" t="s">
        <v>27</v>
      </c>
      <c r="O22" s="19" t="s">
        <v>18</v>
      </c>
      <c r="P22" s="21" t="s">
        <v>19</v>
      </c>
      <c r="R22" s="48" t="s">
        <v>43</v>
      </c>
    </row>
    <row r="23" spans="1:20" s="25" customFormat="1" x14ac:dyDescent="0.25">
      <c r="A23" s="25" t="s">
        <v>44</v>
      </c>
      <c r="C23" s="25">
        <v>9000</v>
      </c>
      <c r="D23" s="25">
        <v>2000</v>
      </c>
      <c r="E23" s="25">
        <v>290</v>
      </c>
      <c r="F23" s="25">
        <v>200</v>
      </c>
      <c r="G23" s="25">
        <v>10000</v>
      </c>
      <c r="H23" s="25">
        <v>2000</v>
      </c>
      <c r="I23" s="25">
        <v>700</v>
      </c>
      <c r="J23" s="25">
        <v>1250</v>
      </c>
      <c r="K23" s="25">
        <v>700</v>
      </c>
      <c r="L23" s="25">
        <v>1</v>
      </c>
      <c r="M23" s="25">
        <v>84</v>
      </c>
      <c r="N23" s="25">
        <v>750</v>
      </c>
      <c r="O23" s="25">
        <v>350</v>
      </c>
      <c r="R23" s="25">
        <f>SUM(C23:O23)</f>
        <v>27325</v>
      </c>
    </row>
    <row r="24" spans="1:20" s="26" customFormat="1" x14ac:dyDescent="0.25">
      <c r="A24" s="26" t="s">
        <v>45</v>
      </c>
      <c r="C24" s="26" t="e">
        <f>#REF!</f>
        <v>#REF!</v>
      </c>
      <c r="D24" s="26" t="e">
        <f>#REF!</f>
        <v>#REF!</v>
      </c>
      <c r="E24" s="26" t="e">
        <f>#REF!</f>
        <v>#REF!</v>
      </c>
      <c r="F24" s="26">
        <v>0</v>
      </c>
      <c r="G24" s="26" t="e">
        <f>#REF!</f>
        <v>#REF!</v>
      </c>
      <c r="H24" s="26" t="e">
        <f>#REF!</f>
        <v>#REF!</v>
      </c>
      <c r="I24" s="26">
        <v>0</v>
      </c>
      <c r="J24" s="26" t="e">
        <f>#REF!+5000</f>
        <v>#REF!</v>
      </c>
      <c r="K24" s="26" t="e">
        <f>#REF!</f>
        <v>#REF!</v>
      </c>
      <c r="L24" s="26">
        <v>1</v>
      </c>
      <c r="M24" s="26">
        <v>72</v>
      </c>
      <c r="N24" s="26" t="e">
        <f>#REF!</f>
        <v>#REF!</v>
      </c>
      <c r="O24" s="26">
        <v>6925</v>
      </c>
      <c r="P24" s="26" t="e">
        <f>#REF!</f>
        <v>#REF!</v>
      </c>
      <c r="R24" s="26" t="e">
        <f>SUM(C24:O24)</f>
        <v>#REF!</v>
      </c>
      <c r="S24" s="26" t="e">
        <f>#REF!</f>
        <v>#REF!</v>
      </c>
      <c r="T24" s="26" t="s">
        <v>46</v>
      </c>
    </row>
    <row r="25" spans="1:20" s="25" customFormat="1" x14ac:dyDescent="0.25">
      <c r="A25" s="25" t="s">
        <v>47</v>
      </c>
      <c r="C25" s="26">
        <v>12100</v>
      </c>
      <c r="D25" s="26">
        <v>2200</v>
      </c>
      <c r="E25" s="26">
        <v>290</v>
      </c>
      <c r="F25" s="26">
        <v>200</v>
      </c>
      <c r="G25" s="26">
        <v>15040</v>
      </c>
      <c r="H25" s="26">
        <v>2000</v>
      </c>
      <c r="I25" s="26">
        <v>0</v>
      </c>
      <c r="J25" s="26">
        <f>7100-3495-1845</f>
        <v>1760</v>
      </c>
      <c r="K25" s="26">
        <v>700</v>
      </c>
      <c r="L25" s="26">
        <v>0</v>
      </c>
      <c r="M25" s="26">
        <v>84</v>
      </c>
      <c r="N25" s="26">
        <v>560</v>
      </c>
      <c r="O25" s="26">
        <v>3350</v>
      </c>
      <c r="R25" s="26">
        <f>SUM(C25:O25)</f>
        <v>38284</v>
      </c>
    </row>
    <row r="26" spans="1:20" s="25" customFormat="1" x14ac:dyDescent="0.25">
      <c r="A26" s="25" t="s">
        <v>48</v>
      </c>
      <c r="C26" s="27" t="e">
        <f t="shared" ref="C26:O26" si="1">C24/C23</f>
        <v>#REF!</v>
      </c>
      <c r="D26" s="27" t="e">
        <f t="shared" si="1"/>
        <v>#REF!</v>
      </c>
      <c r="E26" s="27" t="e">
        <f t="shared" si="1"/>
        <v>#REF!</v>
      </c>
      <c r="F26" s="27">
        <f t="shared" si="1"/>
        <v>0</v>
      </c>
      <c r="G26" s="27" t="e">
        <f t="shared" si="1"/>
        <v>#REF!</v>
      </c>
      <c r="H26" s="27" t="e">
        <f t="shared" si="1"/>
        <v>#REF!</v>
      </c>
      <c r="I26" s="27">
        <f t="shared" si="1"/>
        <v>0</v>
      </c>
      <c r="J26" s="27" t="e">
        <f t="shared" si="1"/>
        <v>#REF!</v>
      </c>
      <c r="K26" s="27" t="e">
        <f t="shared" si="1"/>
        <v>#REF!</v>
      </c>
      <c r="L26" s="27">
        <f t="shared" si="1"/>
        <v>1</v>
      </c>
      <c r="M26" s="27">
        <f t="shared" si="1"/>
        <v>0.8571428571428571</v>
      </c>
      <c r="N26" s="27" t="e">
        <f t="shared" si="1"/>
        <v>#REF!</v>
      </c>
      <c r="O26" s="27">
        <f t="shared" si="1"/>
        <v>19.785714285714285</v>
      </c>
      <c r="Q26" s="25" t="s">
        <v>49</v>
      </c>
      <c r="R26" s="28">
        <f>R25/R23</f>
        <v>1.4010612991765783</v>
      </c>
      <c r="S26" s="29" t="e">
        <f>(1/(R24/R25)-1)*100</f>
        <v>#REF!</v>
      </c>
      <c r="T26" s="25" t="s">
        <v>50</v>
      </c>
    </row>
    <row r="27" spans="1:20" x14ac:dyDescent="0.25">
      <c r="A27" s="25" t="s">
        <v>51</v>
      </c>
      <c r="C27" s="48">
        <v>12100</v>
      </c>
      <c r="D27" s="48">
        <v>2200</v>
      </c>
      <c r="E27" s="48">
        <v>290</v>
      </c>
      <c r="F27" s="48">
        <v>200</v>
      </c>
      <c r="G27" s="48">
        <v>12500</v>
      </c>
      <c r="H27" s="48">
        <v>2000</v>
      </c>
      <c r="I27" s="48">
        <v>0</v>
      </c>
      <c r="J27" s="48">
        <v>1760</v>
      </c>
      <c r="K27" s="48">
        <v>580</v>
      </c>
      <c r="M27" s="48">
        <v>84</v>
      </c>
      <c r="N27" s="48">
        <v>470</v>
      </c>
      <c r="O27" s="48">
        <v>3350</v>
      </c>
      <c r="R27" s="48">
        <f>SUM(C27:O27)</f>
        <v>35534</v>
      </c>
      <c r="S27" s="48" t="s">
        <v>52</v>
      </c>
    </row>
    <row r="28" spans="1:20" hidden="1" x14ac:dyDescent="0.25"/>
    <row r="29" spans="1:20" hidden="1" x14ac:dyDescent="0.25"/>
    <row r="30" spans="1:20" hidden="1" x14ac:dyDescent="0.25"/>
    <row r="31" spans="1:20" hidden="1" x14ac:dyDescent="0.25"/>
    <row r="32" spans="1:20" hidden="1" x14ac:dyDescent="0.25">
      <c r="M32" s="30" t="s">
        <v>53</v>
      </c>
      <c r="N32" s="31" t="s">
        <v>54</v>
      </c>
      <c r="O32" s="31" t="s">
        <v>55</v>
      </c>
      <c r="P32" s="32" t="s">
        <v>56</v>
      </c>
      <c r="Q32" s="33"/>
    </row>
    <row r="33" spans="13:17" x14ac:dyDescent="0.25">
      <c r="M33" s="34" t="e">
        <f>#REF!</f>
        <v>#REF!</v>
      </c>
      <c r="N33" s="35" t="e">
        <f>#REF!</f>
        <v>#REF!</v>
      </c>
      <c r="O33" s="35" t="e">
        <f>M33-N33</f>
        <v>#REF!</v>
      </c>
      <c r="P33" s="38" t="s">
        <v>57</v>
      </c>
      <c r="Q33" s="36"/>
    </row>
    <row r="34" spans="13:17" x14ac:dyDescent="0.25">
      <c r="M34" s="34"/>
      <c r="N34" s="35"/>
      <c r="O34" s="35"/>
      <c r="P34" s="38"/>
      <c r="Q34" s="36"/>
    </row>
    <row r="35" spans="13:17" x14ac:dyDescent="0.25">
      <c r="M35" s="37" t="s">
        <v>58</v>
      </c>
      <c r="N35" s="38"/>
      <c r="O35" s="38"/>
      <c r="P35" s="38"/>
      <c r="Q35" s="36"/>
    </row>
    <row r="36" spans="13:17" x14ac:dyDescent="0.25">
      <c r="M36" s="37" t="s">
        <v>59</v>
      </c>
      <c r="N36" s="38"/>
      <c r="O36" s="38"/>
      <c r="P36" s="38" t="s">
        <v>60</v>
      </c>
      <c r="Q36" s="36"/>
    </row>
    <row r="37" spans="13:17" x14ac:dyDescent="0.25">
      <c r="M37" s="37" t="s">
        <v>61</v>
      </c>
      <c r="N37" s="38"/>
      <c r="O37" s="38"/>
      <c r="P37" s="38" t="s">
        <v>62</v>
      </c>
      <c r="Q37" s="36"/>
    </row>
    <row r="38" spans="13:17" x14ac:dyDescent="0.25">
      <c r="M38" s="37" t="s">
        <v>63</v>
      </c>
      <c r="N38" s="38"/>
      <c r="O38" s="38"/>
      <c r="P38" s="38" t="s">
        <v>64</v>
      </c>
      <c r="Q38" s="36"/>
    </row>
    <row r="39" spans="13:17" x14ac:dyDescent="0.25">
      <c r="M39" s="37" t="s">
        <v>65</v>
      </c>
      <c r="N39" s="38"/>
      <c r="O39" s="38"/>
      <c r="P39" s="38" t="s">
        <v>66</v>
      </c>
      <c r="Q39" s="36"/>
    </row>
    <row r="40" spans="13:17" x14ac:dyDescent="0.25">
      <c r="M40" s="37"/>
      <c r="N40" s="38"/>
      <c r="O40" s="38"/>
      <c r="P40" s="38"/>
      <c r="Q40" s="36"/>
    </row>
    <row r="41" spans="13:17" x14ac:dyDescent="0.25">
      <c r="M41" s="37" t="s">
        <v>67</v>
      </c>
      <c r="N41" s="38"/>
      <c r="O41" s="38"/>
      <c r="P41" s="38"/>
      <c r="Q41" s="36"/>
    </row>
    <row r="42" spans="13:17" x14ac:dyDescent="0.25">
      <c r="M42" s="37" t="s">
        <v>68</v>
      </c>
      <c r="N42" s="38"/>
      <c r="O42" s="38"/>
      <c r="P42" s="38"/>
      <c r="Q42" s="36"/>
    </row>
    <row r="43" spans="13:17" x14ac:dyDescent="0.25">
      <c r="M43" s="37" t="s">
        <v>69</v>
      </c>
      <c r="N43" s="38"/>
      <c r="O43" s="38"/>
      <c r="P43" s="38"/>
      <c r="Q43" s="36"/>
    </row>
    <row r="44" spans="13:17" x14ac:dyDescent="0.25">
      <c r="M44" s="37"/>
      <c r="N44" s="38"/>
      <c r="O44" s="38"/>
      <c r="P44" s="38"/>
      <c r="Q44" s="36"/>
    </row>
    <row r="45" spans="13:17" ht="15.75" thickBot="1" x14ac:dyDescent="0.3">
      <c r="M45" s="39"/>
      <c r="N45" s="40"/>
      <c r="O45" s="40"/>
      <c r="P45" s="40"/>
      <c r="Q45" s="41"/>
    </row>
    <row r="50" spans="3:17" ht="45" x14ac:dyDescent="0.25">
      <c r="E50" s="42" t="s">
        <v>44</v>
      </c>
      <c r="G50" s="42" t="s">
        <v>70</v>
      </c>
      <c r="I50" s="42" t="s">
        <v>71</v>
      </c>
      <c r="K50" s="42" t="s">
        <v>72</v>
      </c>
      <c r="M50" s="51" t="s">
        <v>142</v>
      </c>
      <c r="O50" s="42" t="s">
        <v>145</v>
      </c>
      <c r="Q50" s="126" t="s">
        <v>165</v>
      </c>
    </row>
    <row r="51" spans="3:17" x14ac:dyDescent="0.25">
      <c r="C51" s="19" t="s">
        <v>6</v>
      </c>
      <c r="E51" s="48">
        <f>C23</f>
        <v>9000</v>
      </c>
      <c r="G51" s="43" t="e">
        <f>C24</f>
        <v>#REF!</v>
      </c>
      <c r="I51" s="44" t="e">
        <f>C26</f>
        <v>#REF!</v>
      </c>
      <c r="K51" s="43">
        <f>C27</f>
        <v>12100</v>
      </c>
      <c r="L51" s="45"/>
      <c r="M51" s="52">
        <v>10500</v>
      </c>
      <c r="O51" s="48">
        <v>17000</v>
      </c>
      <c r="Q51" s="48">
        <v>17000</v>
      </c>
    </row>
    <row r="52" spans="3:17" x14ac:dyDescent="0.25">
      <c r="C52" s="19" t="s">
        <v>7</v>
      </c>
      <c r="E52" s="48">
        <f>D23</f>
        <v>2000</v>
      </c>
      <c r="G52" s="43" t="e">
        <f>D24</f>
        <v>#REF!</v>
      </c>
      <c r="I52" s="44" t="e">
        <f>D26</f>
        <v>#REF!</v>
      </c>
      <c r="K52" s="43">
        <f>D27</f>
        <v>2200</v>
      </c>
      <c r="M52" s="52">
        <v>2300</v>
      </c>
      <c r="O52" s="48">
        <v>2200</v>
      </c>
      <c r="Q52" s="48">
        <v>2200</v>
      </c>
    </row>
    <row r="53" spans="3:17" x14ac:dyDescent="0.25">
      <c r="C53" s="19" t="s">
        <v>8</v>
      </c>
      <c r="E53" s="48">
        <f>E23</f>
        <v>290</v>
      </c>
      <c r="G53" s="43" t="e">
        <f>E24</f>
        <v>#REF!</v>
      </c>
      <c r="I53" s="44" t="e">
        <f>E26</f>
        <v>#REF!</v>
      </c>
      <c r="K53" s="43">
        <f>E27</f>
        <v>290</v>
      </c>
      <c r="M53" s="51">
        <v>0</v>
      </c>
      <c r="O53" s="48">
        <v>200</v>
      </c>
      <c r="Q53" s="48">
        <v>200</v>
      </c>
    </row>
    <row r="54" spans="3:17" x14ac:dyDescent="0.25">
      <c r="C54" s="19" t="s">
        <v>9</v>
      </c>
      <c r="E54" s="48">
        <f>F23</f>
        <v>200</v>
      </c>
      <c r="G54" s="43">
        <f>F24</f>
        <v>0</v>
      </c>
      <c r="I54" s="44">
        <f>F26</f>
        <v>0</v>
      </c>
      <c r="K54" s="43">
        <f>F27</f>
        <v>200</v>
      </c>
      <c r="M54" s="51">
        <v>0</v>
      </c>
      <c r="O54" s="48">
        <v>0</v>
      </c>
      <c r="Q54" s="48">
        <v>0</v>
      </c>
    </row>
    <row r="55" spans="3:17" x14ac:dyDescent="0.25">
      <c r="C55" s="19" t="s">
        <v>10</v>
      </c>
      <c r="E55" s="48">
        <f>G23</f>
        <v>10000</v>
      </c>
      <c r="G55" s="43" t="e">
        <f>G24</f>
        <v>#REF!</v>
      </c>
      <c r="I55" s="44" t="e">
        <f>G26</f>
        <v>#REF!</v>
      </c>
      <c r="K55" s="43">
        <f>G27</f>
        <v>12500</v>
      </c>
      <c r="M55" s="52">
        <v>11800</v>
      </c>
      <c r="O55" s="48">
        <v>15000</v>
      </c>
      <c r="Q55" s="48">
        <v>15000</v>
      </c>
    </row>
    <row r="56" spans="3:17" x14ac:dyDescent="0.25">
      <c r="C56" s="19" t="s">
        <v>11</v>
      </c>
      <c r="E56" s="48">
        <f>H23</f>
        <v>2000</v>
      </c>
      <c r="G56" s="43" t="e">
        <f>H24</f>
        <v>#REF!</v>
      </c>
      <c r="I56" s="44" t="e">
        <f>H26</f>
        <v>#REF!</v>
      </c>
      <c r="K56" s="43">
        <f>H27</f>
        <v>2000</v>
      </c>
      <c r="M56" s="51">
        <v>1400</v>
      </c>
      <c r="O56" s="48">
        <v>1700</v>
      </c>
      <c r="Q56" s="48">
        <v>1700</v>
      </c>
    </row>
    <row r="57" spans="3:17" x14ac:dyDescent="0.25">
      <c r="C57" s="19" t="s">
        <v>12</v>
      </c>
      <c r="E57" s="48">
        <f>I23</f>
        <v>700</v>
      </c>
      <c r="G57" s="43">
        <f>I24</f>
        <v>0</v>
      </c>
      <c r="I57" s="44">
        <f>I26</f>
        <v>0</v>
      </c>
      <c r="K57" s="43">
        <f>I27</f>
        <v>0</v>
      </c>
      <c r="M57" s="51">
        <f t="shared" ref="M57" si="2">K57/E57%</f>
        <v>0</v>
      </c>
      <c r="O57" s="48">
        <v>0</v>
      </c>
      <c r="Q57" s="48">
        <v>0</v>
      </c>
    </row>
    <row r="58" spans="3:17" x14ac:dyDescent="0.25">
      <c r="C58" s="19" t="s">
        <v>13</v>
      </c>
      <c r="E58" s="48">
        <f>J23</f>
        <v>1250</v>
      </c>
      <c r="G58" s="43" t="e">
        <f>J24</f>
        <v>#REF!</v>
      </c>
      <c r="I58" s="44" t="e">
        <f>J26</f>
        <v>#REF!</v>
      </c>
      <c r="K58" s="43">
        <f>J27</f>
        <v>1760</v>
      </c>
      <c r="M58" s="52">
        <v>13000</v>
      </c>
      <c r="O58" s="48">
        <v>1600</v>
      </c>
      <c r="Q58" s="48">
        <v>2600</v>
      </c>
    </row>
    <row r="59" spans="3:17" x14ac:dyDescent="0.25">
      <c r="C59" s="19" t="s">
        <v>14</v>
      </c>
      <c r="E59" s="48">
        <f>K23</f>
        <v>700</v>
      </c>
      <c r="G59" s="43" t="e">
        <f>K24</f>
        <v>#REF!</v>
      </c>
      <c r="I59" s="44" t="e">
        <f>K26</f>
        <v>#REF!</v>
      </c>
      <c r="K59" s="43">
        <f>K27</f>
        <v>580</v>
      </c>
      <c r="M59" s="51">
        <v>430</v>
      </c>
      <c r="O59" s="48">
        <v>1600</v>
      </c>
      <c r="Q59" s="48">
        <v>600</v>
      </c>
    </row>
    <row r="60" spans="3:17" ht="30" x14ac:dyDescent="0.25">
      <c r="C60" s="20" t="s">
        <v>16</v>
      </c>
      <c r="E60" s="48">
        <f>M23</f>
        <v>84</v>
      </c>
      <c r="G60" s="43">
        <f>M24</f>
        <v>72</v>
      </c>
      <c r="I60" s="44">
        <f>M26</f>
        <v>0.8571428571428571</v>
      </c>
      <c r="K60" s="43">
        <f>M27</f>
        <v>84</v>
      </c>
      <c r="M60" s="51">
        <v>80</v>
      </c>
      <c r="O60" s="48">
        <v>72</v>
      </c>
      <c r="Q60" s="48">
        <v>72</v>
      </c>
    </row>
    <row r="61" spans="3:17" x14ac:dyDescent="0.25">
      <c r="C61" s="19" t="s">
        <v>17</v>
      </c>
      <c r="E61" s="48">
        <f>N23</f>
        <v>750</v>
      </c>
      <c r="G61" s="43" t="e">
        <f>N24</f>
        <v>#REF!</v>
      </c>
      <c r="I61" s="44" t="e">
        <f>N26</f>
        <v>#REF!</v>
      </c>
      <c r="K61" s="43">
        <f>N27</f>
        <v>470</v>
      </c>
      <c r="M61" s="51">
        <v>420</v>
      </c>
      <c r="O61" s="48">
        <v>800</v>
      </c>
      <c r="Q61" s="48">
        <v>800</v>
      </c>
    </row>
    <row r="62" spans="3:17" x14ac:dyDescent="0.25">
      <c r="C62" s="19" t="s">
        <v>18</v>
      </c>
      <c r="E62" s="48">
        <f>O23</f>
        <v>350</v>
      </c>
      <c r="G62" s="43">
        <f>O24</f>
        <v>6925</v>
      </c>
      <c r="I62" s="44">
        <f>O26</f>
        <v>19.785714285714285</v>
      </c>
      <c r="K62" s="43">
        <f>O27</f>
        <v>3350</v>
      </c>
      <c r="M62" s="52">
        <v>7000</v>
      </c>
      <c r="O62" s="48">
        <v>6350</v>
      </c>
      <c r="Q62" s="48">
        <v>6350</v>
      </c>
    </row>
    <row r="63" spans="3:17" x14ac:dyDescent="0.25">
      <c r="K63" s="46">
        <f>SUM(K51:K62)</f>
        <v>35534</v>
      </c>
      <c r="M63" s="43">
        <f>SUM(M51:M62)</f>
        <v>46930</v>
      </c>
      <c r="O63" s="127">
        <f>SUM(O51:O62)</f>
        <v>46522</v>
      </c>
      <c r="Q63" s="127">
        <f>SUM(Q51:Q62)</f>
        <v>46522</v>
      </c>
    </row>
    <row r="64" spans="3:17" x14ac:dyDescent="0.25">
      <c r="K64" s="48" t="s">
        <v>80</v>
      </c>
    </row>
    <row r="65" spans="2:18" x14ac:dyDescent="0.25">
      <c r="B65" s="48" t="s">
        <v>143</v>
      </c>
      <c r="C65" s="48" t="s">
        <v>81</v>
      </c>
      <c r="G65" s="47">
        <v>33556</v>
      </c>
      <c r="H65" s="48" t="s">
        <v>82</v>
      </c>
      <c r="N65" s="48" t="s">
        <v>144</v>
      </c>
      <c r="O65" s="48">
        <v>46522</v>
      </c>
      <c r="Q65" s="48">
        <v>4257</v>
      </c>
      <c r="R65" s="48" t="s">
        <v>168</v>
      </c>
    </row>
    <row r="66" spans="2:18" x14ac:dyDescent="0.25">
      <c r="B66" s="48" t="s">
        <v>143</v>
      </c>
      <c r="C66" s="48" t="s">
        <v>83</v>
      </c>
      <c r="G66" s="47">
        <v>18</v>
      </c>
      <c r="Q66" s="48">
        <v>42265</v>
      </c>
      <c r="R66" s="48" t="s">
        <v>169</v>
      </c>
    </row>
    <row r="67" spans="2:18" x14ac:dyDescent="0.25">
      <c r="B67" s="48" t="s">
        <v>143</v>
      </c>
      <c r="C67" s="48" t="s">
        <v>84</v>
      </c>
      <c r="G67" s="47">
        <v>43644</v>
      </c>
      <c r="Q67" s="48">
        <v>91.67</v>
      </c>
      <c r="R67" s="48" t="s">
        <v>170</v>
      </c>
    </row>
    <row r="68" spans="2:18" x14ac:dyDescent="0.25">
      <c r="B68" s="48" t="s">
        <v>143</v>
      </c>
      <c r="C68" s="48" t="s">
        <v>85</v>
      </c>
      <c r="G68" s="47">
        <v>27199</v>
      </c>
      <c r="H68" s="48" t="s">
        <v>86</v>
      </c>
    </row>
    <row r="70" spans="2:18" x14ac:dyDescent="0.25">
      <c r="C70" s="48">
        <v>33556</v>
      </c>
      <c r="D70" s="48" t="s">
        <v>73</v>
      </c>
    </row>
    <row r="71" spans="2:18" x14ac:dyDescent="0.25">
      <c r="C71" s="48">
        <v>1978</v>
      </c>
      <c r="D71" s="48" t="s">
        <v>74</v>
      </c>
    </row>
    <row r="72" spans="2:18" x14ac:dyDescent="0.25">
      <c r="C72" s="48">
        <f>SUM(C70:C71)</f>
        <v>35534</v>
      </c>
      <c r="D72" s="48" t="s">
        <v>75</v>
      </c>
      <c r="F72" s="48">
        <v>43644</v>
      </c>
    </row>
    <row r="73" spans="2:18" x14ac:dyDescent="0.25">
      <c r="F73" s="48">
        <f>F72+C72</f>
        <v>79178</v>
      </c>
    </row>
    <row r="74" spans="2:18" x14ac:dyDescent="0.25">
      <c r="F74" s="43" t="e">
        <f>R24</f>
        <v>#REF!</v>
      </c>
      <c r="G74" s="48" t="s">
        <v>76</v>
      </c>
    </row>
    <row r="75" spans="2:18" x14ac:dyDescent="0.25">
      <c r="E75" s="48" t="s">
        <v>77</v>
      </c>
      <c r="F75" s="43" t="e">
        <f>F73-F74</f>
        <v>#REF!</v>
      </c>
    </row>
    <row r="76" spans="2:18" x14ac:dyDescent="0.25">
      <c r="E76" s="48" t="s">
        <v>78</v>
      </c>
      <c r="F76" s="43" t="e">
        <f>F72-F75</f>
        <v>#REF!</v>
      </c>
      <c r="G76" s="48" t="s">
        <v>79</v>
      </c>
    </row>
  </sheetData>
  <conditionalFormatting sqref="B19:O19">
    <cfRule type="cellIs" dxfId="5" priority="1" operator="equal">
      <formula>1</formula>
    </cfRule>
  </conditionalFormatting>
  <conditionalFormatting sqref="C19:O19">
    <cfRule type="containsText" dxfId="4" priority="2" operator="containsText" text="Under"/>
    <cfRule type="containsText" dxfId="3" priority="3" operator="containsText" text="Under"/>
    <cfRule type="cellIs" dxfId="2" priority="4" operator="equal">
      <formula>"""under"""</formula>
    </cfRule>
  </conditionalFormatting>
  <conditionalFormatting sqref="I16">
    <cfRule type="cellIs" dxfId="1" priority="5" operator="equal">
      <formula>"""Under"""</formula>
    </cfRule>
  </conditionalFormatting>
  <conditionalFormatting sqref="C19:O19">
    <cfRule type="containsText" dxfId="0" priority="6" operator="containsText" text="over"/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A33C-8C23-438F-82E6-A8DE49080108}">
  <dimension ref="B2:L33"/>
  <sheetViews>
    <sheetView workbookViewId="0">
      <selection activeCell="C27" sqref="C27"/>
    </sheetView>
  </sheetViews>
  <sheetFormatPr defaultRowHeight="15" x14ac:dyDescent="0.25"/>
  <cols>
    <col min="2" max="2" width="13.7109375" style="131" bestFit="1" customWidth="1"/>
    <col min="3" max="3" width="11.5703125" bestFit="1" customWidth="1"/>
    <col min="4" max="4" width="16.140625" bestFit="1" customWidth="1"/>
    <col min="5" max="5" width="11.5703125" bestFit="1" customWidth="1"/>
    <col min="12" max="12" width="10.5703125" bestFit="1" customWidth="1"/>
  </cols>
  <sheetData>
    <row r="2" spans="2:9" x14ac:dyDescent="0.25">
      <c r="B2" s="139"/>
      <c r="C2" s="159" t="s">
        <v>177</v>
      </c>
      <c r="D2" s="159" t="s">
        <v>183</v>
      </c>
      <c r="E2" s="159" t="s">
        <v>178</v>
      </c>
    </row>
    <row r="3" spans="2:9" ht="15.75" thickBot="1" x14ac:dyDescent="0.3">
      <c r="B3" s="138"/>
      <c r="C3" s="160">
        <v>44531</v>
      </c>
      <c r="D3" s="160">
        <v>44621</v>
      </c>
      <c r="E3" s="161"/>
    </row>
    <row r="4" spans="2:9" ht="15.75" thickTop="1" x14ac:dyDescent="0.25">
      <c r="B4" s="142" t="s">
        <v>3</v>
      </c>
      <c r="C4" s="143">
        <v>42265</v>
      </c>
      <c r="D4" s="143">
        <f>+C4</f>
        <v>42265</v>
      </c>
      <c r="E4" s="144">
        <f>+D4-C4</f>
        <v>0</v>
      </c>
    </row>
    <row r="5" spans="2:9" ht="30" x14ac:dyDescent="0.25">
      <c r="B5" s="135" t="s">
        <v>4</v>
      </c>
      <c r="C5" s="145">
        <v>0</v>
      </c>
      <c r="D5" s="145">
        <f>+C5</f>
        <v>0</v>
      </c>
      <c r="E5" s="146">
        <f t="shared" ref="E5:E26" si="0">+D5-C5</f>
        <v>0</v>
      </c>
    </row>
    <row r="6" spans="2:9" x14ac:dyDescent="0.25">
      <c r="B6" s="135" t="s">
        <v>188</v>
      </c>
      <c r="C6" s="145" t="e">
        <f>+#REF!</f>
        <v>#REF!</v>
      </c>
      <c r="D6" s="145" t="e">
        <f>+C6</f>
        <v>#REF!</v>
      </c>
      <c r="E6" s="146" t="e">
        <f t="shared" si="0"/>
        <v>#REF!</v>
      </c>
      <c r="F6" t="s">
        <v>190</v>
      </c>
    </row>
    <row r="7" spans="2:9" s="129" customFormat="1" x14ac:dyDescent="0.25">
      <c r="B7" s="133" t="s">
        <v>189</v>
      </c>
      <c r="C7" s="154" t="e">
        <f>+#REF!</f>
        <v>#REF!</v>
      </c>
      <c r="D7" s="154" t="e">
        <f>+C7</f>
        <v>#REF!</v>
      </c>
      <c r="E7" s="146" t="e">
        <f t="shared" si="0"/>
        <v>#REF!</v>
      </c>
    </row>
    <row r="8" spans="2:9" s="129" customFormat="1" x14ac:dyDescent="0.25">
      <c r="B8" s="133" t="s">
        <v>175</v>
      </c>
      <c r="C8" s="154">
        <v>600</v>
      </c>
      <c r="D8" s="154">
        <f>+C8</f>
        <v>600</v>
      </c>
      <c r="E8" s="146">
        <f t="shared" si="0"/>
        <v>0</v>
      </c>
    </row>
    <row r="9" spans="2:9" ht="30.75" thickBot="1" x14ac:dyDescent="0.3">
      <c r="B9" s="137" t="s">
        <v>191</v>
      </c>
      <c r="C9" s="147">
        <v>2598.79</v>
      </c>
      <c r="D9" s="147" t="e">
        <f>+C9+#REF!</f>
        <v>#REF!</v>
      </c>
      <c r="E9" s="148" t="e">
        <f>+D9-C9</f>
        <v>#REF!</v>
      </c>
      <c r="F9" t="s">
        <v>187</v>
      </c>
    </row>
    <row r="10" spans="2:9" s="129" customFormat="1" ht="31.5" thickTop="1" thickBot="1" x14ac:dyDescent="0.3">
      <c r="B10" s="134" t="s">
        <v>182</v>
      </c>
      <c r="C10" s="149" t="e">
        <f t="shared" ref="C10:D10" si="1">SUM(C4:C9)</f>
        <v>#REF!</v>
      </c>
      <c r="D10" s="149" t="e">
        <f t="shared" si="1"/>
        <v>#REF!</v>
      </c>
      <c r="E10" s="149" t="e">
        <f>SUM(E4:E9)</f>
        <v>#REF!</v>
      </c>
    </row>
    <row r="11" spans="2:9" s="129" customFormat="1" ht="15.75" thickTop="1" x14ac:dyDescent="0.25">
      <c r="B11" s="132"/>
      <c r="C11" s="150"/>
      <c r="D11" s="150"/>
      <c r="E11" s="53"/>
    </row>
    <row r="12" spans="2:9" x14ac:dyDescent="0.25">
      <c r="B12" s="151" t="s">
        <v>130</v>
      </c>
      <c r="C12" s="145">
        <v>14011.14</v>
      </c>
      <c r="D12" s="145">
        <f>+C12+(1287.3*3)</f>
        <v>17873.04</v>
      </c>
      <c r="E12" s="146">
        <f t="shared" si="0"/>
        <v>3861.9000000000015</v>
      </c>
      <c r="G12" s="164"/>
      <c r="H12" s="165"/>
      <c r="I12" s="166"/>
    </row>
    <row r="13" spans="2:9" x14ac:dyDescent="0.25">
      <c r="B13" s="151" t="s">
        <v>131</v>
      </c>
      <c r="C13" s="145">
        <v>993.32</v>
      </c>
      <c r="D13" s="145">
        <v>1408</v>
      </c>
      <c r="E13" s="146">
        <f t="shared" si="0"/>
        <v>414.67999999999995</v>
      </c>
      <c r="G13" s="164"/>
      <c r="H13" s="165"/>
      <c r="I13" s="166"/>
    </row>
    <row r="14" spans="2:9" x14ac:dyDescent="0.25">
      <c r="B14" s="151" t="s">
        <v>132</v>
      </c>
      <c r="C14" s="145">
        <v>12728.38</v>
      </c>
      <c r="D14" s="145">
        <f>+C14+500+500+500</f>
        <v>14228.38</v>
      </c>
      <c r="E14" s="146">
        <f t="shared" si="0"/>
        <v>1500</v>
      </c>
      <c r="G14" s="164"/>
      <c r="H14" s="165"/>
      <c r="I14" s="166"/>
    </row>
    <row r="15" spans="2:9" ht="25.5" x14ac:dyDescent="0.25">
      <c r="B15" s="152" t="s">
        <v>133</v>
      </c>
      <c r="C15" s="145">
        <v>54</v>
      </c>
      <c r="D15" s="145">
        <f>+C15+18</f>
        <v>72</v>
      </c>
      <c r="E15" s="146">
        <f t="shared" si="0"/>
        <v>18</v>
      </c>
      <c r="G15" s="164"/>
      <c r="H15" s="165"/>
      <c r="I15" s="166"/>
    </row>
    <row r="16" spans="2:9" x14ac:dyDescent="0.25">
      <c r="B16" s="152" t="s">
        <v>176</v>
      </c>
      <c r="C16" s="145">
        <v>99.64</v>
      </c>
      <c r="D16" s="145">
        <f t="shared" ref="D16:D21" si="2">+C16</f>
        <v>99.64</v>
      </c>
      <c r="E16" s="146">
        <f t="shared" si="0"/>
        <v>0</v>
      </c>
      <c r="G16" s="166"/>
      <c r="H16" s="165"/>
      <c r="I16" s="166"/>
    </row>
    <row r="17" spans="2:12" x14ac:dyDescent="0.25">
      <c r="B17" s="151" t="s">
        <v>134</v>
      </c>
      <c r="C17" s="145">
        <v>1473.22</v>
      </c>
      <c r="D17" s="145">
        <f t="shared" si="2"/>
        <v>1473.22</v>
      </c>
      <c r="E17" s="146">
        <f t="shared" si="0"/>
        <v>0</v>
      </c>
      <c r="G17" s="164"/>
      <c r="H17" s="165"/>
      <c r="I17" s="166"/>
    </row>
    <row r="18" spans="2:12" x14ac:dyDescent="0.25">
      <c r="B18" s="151" t="s">
        <v>135</v>
      </c>
      <c r="C18" s="145">
        <v>240.99</v>
      </c>
      <c r="D18" s="145">
        <f t="shared" si="2"/>
        <v>240.99</v>
      </c>
      <c r="E18" s="146">
        <f t="shared" si="0"/>
        <v>0</v>
      </c>
      <c r="G18" s="164"/>
      <c r="H18" s="165"/>
      <c r="I18" s="166"/>
    </row>
    <row r="19" spans="2:12" x14ac:dyDescent="0.25">
      <c r="B19" s="151" t="s">
        <v>136</v>
      </c>
      <c r="C19" s="145">
        <v>470</v>
      </c>
      <c r="D19" s="145">
        <f t="shared" si="2"/>
        <v>470</v>
      </c>
      <c r="E19" s="146">
        <f t="shared" si="0"/>
        <v>0</v>
      </c>
      <c r="G19" s="164"/>
      <c r="H19" s="165"/>
      <c r="I19" s="166"/>
    </row>
    <row r="20" spans="2:12" x14ac:dyDescent="0.25">
      <c r="B20" s="151" t="s">
        <v>137</v>
      </c>
      <c r="C20" s="145">
        <v>6108</v>
      </c>
      <c r="D20" s="145">
        <f t="shared" si="2"/>
        <v>6108</v>
      </c>
      <c r="E20" s="146">
        <f t="shared" si="0"/>
        <v>0</v>
      </c>
      <c r="G20" s="164"/>
      <c r="H20" s="165"/>
      <c r="I20" s="166"/>
    </row>
    <row r="21" spans="2:12" x14ac:dyDescent="0.25">
      <c r="B21" s="152" t="s">
        <v>138</v>
      </c>
      <c r="C21" s="145">
        <v>601</v>
      </c>
      <c r="D21" s="145">
        <f t="shared" si="2"/>
        <v>601</v>
      </c>
      <c r="E21" s="146">
        <f t="shared" si="0"/>
        <v>0</v>
      </c>
      <c r="G21" s="164"/>
      <c r="H21" s="165"/>
      <c r="I21" s="166"/>
    </row>
    <row r="22" spans="2:12" x14ac:dyDescent="0.25">
      <c r="B22" s="151" t="s">
        <v>9</v>
      </c>
      <c r="C22" s="145">
        <v>0</v>
      </c>
      <c r="D22" s="145">
        <f t="shared" ref="D22:D26" si="3">+C22*1.33</f>
        <v>0</v>
      </c>
      <c r="E22" s="146">
        <f t="shared" si="0"/>
        <v>0</v>
      </c>
      <c r="G22" s="164"/>
      <c r="H22" s="165"/>
      <c r="I22" s="166"/>
    </row>
    <row r="23" spans="2:12" x14ac:dyDescent="0.25">
      <c r="B23" s="153" t="s">
        <v>139</v>
      </c>
      <c r="C23" s="145">
        <v>0</v>
      </c>
      <c r="D23" s="145">
        <f t="shared" si="3"/>
        <v>0</v>
      </c>
      <c r="E23" s="146">
        <f t="shared" si="0"/>
        <v>0</v>
      </c>
      <c r="G23" s="164"/>
      <c r="H23" s="165"/>
      <c r="I23" s="166"/>
    </row>
    <row r="24" spans="2:12" x14ac:dyDescent="0.25">
      <c r="B24" s="151" t="s">
        <v>9</v>
      </c>
      <c r="C24" s="145">
        <v>0</v>
      </c>
      <c r="D24" s="145">
        <f t="shared" si="3"/>
        <v>0</v>
      </c>
      <c r="E24" s="146">
        <f t="shared" si="0"/>
        <v>0</v>
      </c>
      <c r="G24" s="164"/>
      <c r="H24" s="165"/>
      <c r="I24" s="166"/>
      <c r="K24" s="130"/>
    </row>
    <row r="25" spans="2:12" x14ac:dyDescent="0.25">
      <c r="B25" s="151" t="s">
        <v>140</v>
      </c>
      <c r="C25" s="145">
        <v>3070.3399999999997</v>
      </c>
      <c r="D25" s="145">
        <f>+C25+1440+400</f>
        <v>4910.34</v>
      </c>
      <c r="E25" s="146">
        <f t="shared" si="0"/>
        <v>1840.0000000000005</v>
      </c>
      <c r="G25" s="164"/>
      <c r="H25" s="165"/>
      <c r="I25" s="166"/>
    </row>
    <row r="26" spans="2:12" x14ac:dyDescent="0.25">
      <c r="B26" s="151" t="s">
        <v>141</v>
      </c>
      <c r="C26" s="145">
        <v>0</v>
      </c>
      <c r="D26" s="145">
        <f t="shared" si="3"/>
        <v>0</v>
      </c>
      <c r="E26" s="146">
        <f t="shared" si="0"/>
        <v>0</v>
      </c>
      <c r="G26" s="166"/>
      <c r="H26" s="166"/>
      <c r="I26" s="166"/>
    </row>
    <row r="27" spans="2:12" ht="15.75" thickBot="1" x14ac:dyDescent="0.3">
      <c r="B27" s="133" t="s">
        <v>5</v>
      </c>
      <c r="C27" s="154">
        <v>3213.6199999999994</v>
      </c>
      <c r="D27" s="154">
        <f>+C27+(+E25+E14)*1.2-(+E25+E14)</f>
        <v>3881.6199999999994</v>
      </c>
      <c r="E27" s="155">
        <f>+D27-C27</f>
        <v>668</v>
      </c>
      <c r="F27" t="s">
        <v>186</v>
      </c>
    </row>
    <row r="28" spans="2:12" ht="31.5" thickTop="1" thickBot="1" x14ac:dyDescent="0.3">
      <c r="B28" s="162" t="s">
        <v>181</v>
      </c>
      <c r="C28" s="163">
        <f t="shared" ref="C28:D28" si="4">SUM(C12:C27)</f>
        <v>43063.65</v>
      </c>
      <c r="D28" s="163">
        <f t="shared" si="4"/>
        <v>51366.23</v>
      </c>
      <c r="E28" s="163">
        <f>SUM(E12:E27)</f>
        <v>8302.5800000000017</v>
      </c>
      <c r="I28" s="130"/>
      <c r="L28" s="130"/>
    </row>
    <row r="29" spans="2:12" ht="15.75" thickTop="1" x14ac:dyDescent="0.25"/>
    <row r="30" spans="2:12" ht="30" x14ac:dyDescent="0.25">
      <c r="B30" s="156" t="s">
        <v>178</v>
      </c>
      <c r="C30" s="139"/>
      <c r="D30" s="139"/>
      <c r="E30" s="157" t="s">
        <v>184</v>
      </c>
    </row>
    <row r="31" spans="2:12" ht="60" x14ac:dyDescent="0.25">
      <c r="B31" s="156" t="s">
        <v>179</v>
      </c>
      <c r="C31" s="141"/>
      <c r="D31" s="140"/>
      <c r="E31" s="158" t="e">
        <f>+#REF!</f>
        <v>#REF!</v>
      </c>
    </row>
    <row r="32" spans="2:12" x14ac:dyDescent="0.25">
      <c r="B32" s="156" t="s">
        <v>185</v>
      </c>
      <c r="C32" s="136"/>
      <c r="D32" s="140"/>
      <c r="E32" s="158" t="e">
        <f>+E10-E28</f>
        <v>#REF!</v>
      </c>
    </row>
    <row r="33" spans="2:5" ht="45" x14ac:dyDescent="0.25">
      <c r="B33" s="156" t="s">
        <v>180</v>
      </c>
      <c r="C33" s="136"/>
      <c r="D33" s="140"/>
      <c r="E33" s="158" t="e">
        <f>+E31+E32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Year end bank rec</vt:lpstr>
      <vt:lpstr>printable scale</vt:lpstr>
      <vt:lpstr>pie chart</vt:lpstr>
      <vt:lpstr>Full Year Forecast for budget</vt:lpstr>
      <vt:lpstr>'printable scale'!Print_Area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Jayne</cp:lastModifiedBy>
  <cp:revision>2</cp:revision>
  <cp:lastPrinted>2022-05-24T17:16:43Z</cp:lastPrinted>
  <dcterms:created xsi:type="dcterms:W3CDTF">2017-04-11T17:52:28Z</dcterms:created>
  <dcterms:modified xsi:type="dcterms:W3CDTF">2022-06-01T09:34:29Z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