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3250" windowHeight="12510" tabRatio="741" activeTab="3"/>
  </bookViews>
  <sheets>
    <sheet name="Apr - Jun 2019" sheetId="1" r:id="rId1"/>
    <sheet name="July - Sept 2019" sheetId="2" r:id="rId2"/>
    <sheet name="Oct - Dec 2019" sheetId="3" r:id="rId3"/>
    <sheet name="Jan - March 2020" sheetId="4" r:id="rId4"/>
    <sheet name="Year end bank rec" sheetId="5" r:id="rId5"/>
    <sheet name="Budget" sheetId="6" r:id="rId6"/>
    <sheet name="printable scale" sheetId="7" r:id="rId7"/>
  </sheets>
  <definedNames>
    <definedName name="_xlnm.Print_Area" localSheetId="0">'Apr - Jun 2019'!$A$4:$L$51</definedName>
    <definedName name="_xlnm.Print_Area" localSheetId="5">Budget!$C$50:$M$79</definedName>
    <definedName name="_xlnm.Print_Area" localSheetId="3">'Jan - March 2020'!$A$6:$F$19</definedName>
    <definedName name="_xlnm.Print_Area" localSheetId="1">'July - Sept 2019'!$A$1:$Z$47</definedName>
    <definedName name="_xlnm.Print_Area" localSheetId="6">'printable scale'!$A$3:$R$41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1" i="4" l="1"/>
  <c r="G43" i="3" l="1"/>
  <c r="G35" i="2"/>
  <c r="G39" i="1"/>
  <c r="G40" i="2" l="1"/>
  <c r="H8" i="7" l="1"/>
  <c r="O5" i="7"/>
  <c r="M5" i="7"/>
  <c r="L5" i="7"/>
  <c r="I5" i="7"/>
  <c r="F5" i="7"/>
  <c r="A5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A4" i="7"/>
  <c r="R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K73" i="6"/>
  <c r="G73" i="6"/>
  <c r="E73" i="6"/>
  <c r="K71" i="6"/>
  <c r="E71" i="6"/>
  <c r="K69" i="6"/>
  <c r="M69" i="6" s="1"/>
  <c r="G69" i="6"/>
  <c r="E69" i="6"/>
  <c r="K67" i="6"/>
  <c r="E67" i="6"/>
  <c r="K65" i="6"/>
  <c r="E65" i="6"/>
  <c r="K63" i="6"/>
  <c r="G63" i="6"/>
  <c r="E63" i="6"/>
  <c r="K61" i="6"/>
  <c r="E61" i="6"/>
  <c r="K59" i="6"/>
  <c r="E59" i="6"/>
  <c r="O57" i="6"/>
  <c r="R58" i="6" s="1"/>
  <c r="K57" i="6"/>
  <c r="G57" i="6"/>
  <c r="E57" i="6"/>
  <c r="K55" i="6"/>
  <c r="E55" i="6"/>
  <c r="K53" i="6"/>
  <c r="E53" i="6"/>
  <c r="K51" i="6"/>
  <c r="E51" i="6"/>
  <c r="R27" i="6"/>
  <c r="O26" i="6"/>
  <c r="I73" i="6" s="1"/>
  <c r="M26" i="6"/>
  <c r="I69" i="6" s="1"/>
  <c r="L26" i="6"/>
  <c r="I26" i="6"/>
  <c r="I63" i="6" s="1"/>
  <c r="F26" i="6"/>
  <c r="I57" i="6" s="1"/>
  <c r="R25" i="6"/>
  <c r="J25" i="6"/>
  <c r="P24" i="6"/>
  <c r="P5" i="7" s="1"/>
  <c r="R23" i="6"/>
  <c r="R4" i="7" s="1"/>
  <c r="R7" i="6"/>
  <c r="G8" i="5"/>
  <c r="G10" i="5" s="1"/>
  <c r="L43" i="4"/>
  <c r="L45" i="4" s="1"/>
  <c r="Z36" i="4"/>
  <c r="P14" i="6" s="1"/>
  <c r="Y36" i="4"/>
  <c r="O14" i="6" s="1"/>
  <c r="X36" i="4"/>
  <c r="N14" i="6" s="1"/>
  <c r="W36" i="4"/>
  <c r="M14" i="6" s="1"/>
  <c r="V36" i="4"/>
  <c r="L14" i="6" s="1"/>
  <c r="U36" i="4"/>
  <c r="K14" i="6" s="1"/>
  <c r="T36" i="4"/>
  <c r="J14" i="6" s="1"/>
  <c r="S36" i="4"/>
  <c r="I14" i="6" s="1"/>
  <c r="R36" i="4"/>
  <c r="H14" i="6" s="1"/>
  <c r="Q36" i="4"/>
  <c r="G14" i="6" s="1"/>
  <c r="P36" i="4"/>
  <c r="F14" i="6" s="1"/>
  <c r="O36" i="4"/>
  <c r="E14" i="6" s="1"/>
  <c r="N36" i="4"/>
  <c r="D14" i="6" s="1"/>
  <c r="M36" i="4"/>
  <c r="C14" i="6" s="1"/>
  <c r="L36" i="4"/>
  <c r="K36" i="4"/>
  <c r="J36" i="4"/>
  <c r="I36" i="4"/>
  <c r="H36" i="4"/>
  <c r="AA58" i="3"/>
  <c r="S24" i="6" s="1"/>
  <c r="Q5" i="7" s="1"/>
  <c r="L57" i="3"/>
  <c r="L50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L42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L47" i="1"/>
  <c r="Z39" i="1"/>
  <c r="Z41" i="1" s="1"/>
  <c r="Z5" i="2" s="1"/>
  <c r="Z34" i="2" s="1"/>
  <c r="Z36" i="2" s="1"/>
  <c r="Z5" i="3" s="1"/>
  <c r="Z42" i="3" s="1"/>
  <c r="Z44" i="3" s="1"/>
  <c r="Z5" i="4" s="1"/>
  <c r="Z35" i="4" s="1"/>
  <c r="Y39" i="1"/>
  <c r="Y41" i="1" s="1"/>
  <c r="Y5" i="2" s="1"/>
  <c r="Y34" i="2" s="1"/>
  <c r="Y36" i="2" s="1"/>
  <c r="Y5" i="3" s="1"/>
  <c r="Y42" i="3" s="1"/>
  <c r="Y44" i="3" s="1"/>
  <c r="X39" i="1"/>
  <c r="X41" i="1" s="1"/>
  <c r="X5" i="2" s="1"/>
  <c r="X34" i="2" s="1"/>
  <c r="X36" i="2" s="1"/>
  <c r="X5" i="3" s="1"/>
  <c r="X42" i="3" s="1"/>
  <c r="X44" i="3" s="1"/>
  <c r="W39" i="1"/>
  <c r="W41" i="1" s="1"/>
  <c r="W5" i="2" s="1"/>
  <c r="W34" i="2" s="1"/>
  <c r="W36" i="2" s="1"/>
  <c r="W5" i="3" s="1"/>
  <c r="W42" i="3" s="1"/>
  <c r="W44" i="3" s="1"/>
  <c r="V39" i="1"/>
  <c r="V41" i="1" s="1"/>
  <c r="V5" i="2" s="1"/>
  <c r="V34" i="2" s="1"/>
  <c r="V36" i="2" s="1"/>
  <c r="V5" i="3" s="1"/>
  <c r="V42" i="3" s="1"/>
  <c r="V44" i="3" s="1"/>
  <c r="U39" i="1"/>
  <c r="U41" i="1" s="1"/>
  <c r="U5" i="2" s="1"/>
  <c r="U34" i="2" s="1"/>
  <c r="U36" i="2" s="1"/>
  <c r="U5" i="3" s="1"/>
  <c r="U42" i="3" s="1"/>
  <c r="U44" i="3" s="1"/>
  <c r="T39" i="1"/>
  <c r="T41" i="1" s="1"/>
  <c r="T5" i="2" s="1"/>
  <c r="T34" i="2" s="1"/>
  <c r="T36" i="2" s="1"/>
  <c r="T5" i="3" s="1"/>
  <c r="S39" i="1"/>
  <c r="S41" i="1" s="1"/>
  <c r="S5" i="2" s="1"/>
  <c r="S34" i="2" s="1"/>
  <c r="S36" i="2" s="1"/>
  <c r="S5" i="3" s="1"/>
  <c r="S42" i="3" s="1"/>
  <c r="S44" i="3" s="1"/>
  <c r="R39" i="1"/>
  <c r="R41" i="1" s="1"/>
  <c r="R5" i="2" s="1"/>
  <c r="R34" i="2" s="1"/>
  <c r="R36" i="2" s="1"/>
  <c r="R5" i="3" s="1"/>
  <c r="R42" i="3" s="1"/>
  <c r="R44" i="3" s="1"/>
  <c r="Q39" i="1"/>
  <c r="Q41" i="1" s="1"/>
  <c r="Q5" i="2" s="1"/>
  <c r="Q34" i="2" s="1"/>
  <c r="Q36" i="2" s="1"/>
  <c r="Q5" i="3" s="1"/>
  <c r="Q42" i="3" s="1"/>
  <c r="Q44" i="3" s="1"/>
  <c r="P39" i="1"/>
  <c r="P41" i="1" s="1"/>
  <c r="P5" i="2" s="1"/>
  <c r="P34" i="2" s="1"/>
  <c r="P36" i="2" s="1"/>
  <c r="P5" i="3" s="1"/>
  <c r="P42" i="3" s="1"/>
  <c r="P44" i="3" s="1"/>
  <c r="O39" i="1"/>
  <c r="O41" i="1" s="1"/>
  <c r="O5" i="2" s="1"/>
  <c r="O34" i="2" s="1"/>
  <c r="O36" i="2" s="1"/>
  <c r="O5" i="3" s="1"/>
  <c r="O42" i="3" s="1"/>
  <c r="O44" i="3" s="1"/>
  <c r="N39" i="1"/>
  <c r="N41" i="1" s="1"/>
  <c r="N5" i="2" s="1"/>
  <c r="N34" i="2" s="1"/>
  <c r="N36" i="2" s="1"/>
  <c r="N5" i="3" s="1"/>
  <c r="M39" i="1"/>
  <c r="M41" i="1" s="1"/>
  <c r="L39" i="1"/>
  <c r="G48" i="1" s="1"/>
  <c r="K39" i="1"/>
  <c r="K41" i="1" s="1"/>
  <c r="K5" i="2" s="1"/>
  <c r="K34" i="2" s="1"/>
  <c r="K36" i="2" s="1"/>
  <c r="K5" i="3" s="1"/>
  <c r="K42" i="3" s="1"/>
  <c r="K44" i="3" s="1"/>
  <c r="K5" i="4" s="1"/>
  <c r="K35" i="4" s="1"/>
  <c r="K37" i="4" s="1"/>
  <c r="J39" i="1"/>
  <c r="J41" i="1" s="1"/>
  <c r="J5" i="2" s="1"/>
  <c r="J34" i="2" s="1"/>
  <c r="J36" i="2" s="1"/>
  <c r="J5" i="3" s="1"/>
  <c r="J42" i="3" s="1"/>
  <c r="J44" i="3" s="1"/>
  <c r="J5" i="4" s="1"/>
  <c r="J35" i="4" s="1"/>
  <c r="J37" i="4" s="1"/>
  <c r="I39" i="1"/>
  <c r="I41" i="1" s="1"/>
  <c r="I5" i="2" s="1"/>
  <c r="I34" i="2" s="1"/>
  <c r="I36" i="2" s="1"/>
  <c r="I5" i="3" s="1"/>
  <c r="I42" i="3" s="1"/>
  <c r="I44" i="3" s="1"/>
  <c r="I5" i="4" s="1"/>
  <c r="I35" i="4" s="1"/>
  <c r="I37" i="4" s="1"/>
  <c r="H39" i="1"/>
  <c r="H41" i="1" s="1"/>
  <c r="H5" i="2" s="1"/>
  <c r="H34" i="2" s="1"/>
  <c r="H36" i="2" s="1"/>
  <c r="B14" i="6" l="1"/>
  <c r="G36" i="4"/>
  <c r="M57" i="6"/>
  <c r="M63" i="6"/>
  <c r="M73" i="6"/>
  <c r="M59" i="6"/>
  <c r="R26" i="6"/>
  <c r="M55" i="6"/>
  <c r="L49" i="1"/>
  <c r="M53" i="6"/>
  <c r="M65" i="6"/>
  <c r="T42" i="3"/>
  <c r="T44" i="3" s="1"/>
  <c r="K74" i="6"/>
  <c r="M51" i="6"/>
  <c r="M67" i="6"/>
  <c r="O38" i="2"/>
  <c r="M61" i="6"/>
  <c r="M71" i="6"/>
  <c r="N42" i="3"/>
  <c r="N44" i="3" s="1"/>
  <c r="N5" i="4" s="1"/>
  <c r="N35" i="4" s="1"/>
  <c r="L52" i="3"/>
  <c r="L41" i="1"/>
  <c r="L5" i="2" s="1"/>
  <c r="L34" i="2" s="1"/>
  <c r="R5" i="4"/>
  <c r="R35" i="4" s="1"/>
  <c r="R57" i="3"/>
  <c r="H24" i="6" s="1"/>
  <c r="O57" i="3"/>
  <c r="E24" i="6" s="1"/>
  <c r="O5" i="4"/>
  <c r="O35" i="4" s="1"/>
  <c r="Q5" i="4"/>
  <c r="Q35" i="4" s="1"/>
  <c r="Q57" i="3"/>
  <c r="G24" i="6" s="1"/>
  <c r="U5" i="4"/>
  <c r="U35" i="4" s="1"/>
  <c r="U57" i="3"/>
  <c r="K24" i="6" s="1"/>
  <c r="Y5" i="4"/>
  <c r="Y35" i="4" s="1"/>
  <c r="Y57" i="3"/>
  <c r="P5" i="4"/>
  <c r="P35" i="4" s="1"/>
  <c r="P57" i="3"/>
  <c r="V5" i="4"/>
  <c r="V35" i="4" s="1"/>
  <c r="V57" i="3"/>
  <c r="P13" i="6"/>
  <c r="Z37" i="4"/>
  <c r="M5" i="2"/>
  <c r="M34" i="2" s="1"/>
  <c r="M36" i="2" s="1"/>
  <c r="M43" i="1"/>
  <c r="S57" i="3"/>
  <c r="S5" i="4"/>
  <c r="S35" i="4" s="1"/>
  <c r="W57" i="3"/>
  <c r="W5" i="4"/>
  <c r="W35" i="4" s="1"/>
  <c r="H5" i="3"/>
  <c r="H42" i="3" s="1"/>
  <c r="H44" i="3" s="1"/>
  <c r="H38" i="2"/>
  <c r="G41" i="2" s="1"/>
  <c r="X5" i="4"/>
  <c r="X35" i="4" s="1"/>
  <c r="X57" i="3"/>
  <c r="N24" i="6" s="1"/>
  <c r="G40" i="1"/>
  <c r="L40" i="1"/>
  <c r="H43" i="1"/>
  <c r="G46" i="1" s="1"/>
  <c r="G47" i="1" s="1"/>
  <c r="G49" i="1" s="1"/>
  <c r="L44" i="2"/>
  <c r="L51" i="1" l="1"/>
  <c r="G48" i="3"/>
  <c r="N57" i="3"/>
  <c r="D24" i="6" s="1"/>
  <c r="T57" i="3"/>
  <c r="J24" i="6" s="1"/>
  <c r="G65" i="6" s="1"/>
  <c r="T5" i="4"/>
  <c r="T35" i="4" s="1"/>
  <c r="J13" i="6" s="1"/>
  <c r="G43" i="2"/>
  <c r="G41" i="1"/>
  <c r="G5" i="2" s="1"/>
  <c r="G34" i="2" s="1"/>
  <c r="G36" i="2" s="1"/>
  <c r="G5" i="3" s="1"/>
  <c r="G42" i="3" s="1"/>
  <c r="L36" i="2"/>
  <c r="L5" i="3" s="1"/>
  <c r="L42" i="3" s="1"/>
  <c r="G51" i="3" s="1"/>
  <c r="I13" i="6"/>
  <c r="S37" i="4"/>
  <c r="J26" i="6"/>
  <c r="I65" i="6" s="1"/>
  <c r="K5" i="7"/>
  <c r="G67" i="6"/>
  <c r="K26" i="6"/>
  <c r="I67" i="6" s="1"/>
  <c r="E13" i="6"/>
  <c r="O37" i="4"/>
  <c r="H5" i="4"/>
  <c r="H35" i="4" s="1"/>
  <c r="H37" i="4" s="1"/>
  <c r="H39" i="4" s="1"/>
  <c r="H46" i="3"/>
  <c r="G49" i="3" s="1"/>
  <c r="G50" i="3" s="1"/>
  <c r="L13" i="6"/>
  <c r="V37" i="4"/>
  <c r="F13" i="6"/>
  <c r="P37" i="4"/>
  <c r="K13" i="6"/>
  <c r="U37" i="4"/>
  <c r="E26" i="6"/>
  <c r="I55" i="6" s="1"/>
  <c r="G55" i="6"/>
  <c r="E5" i="7"/>
  <c r="G71" i="6"/>
  <c r="N5" i="7"/>
  <c r="N26" i="6"/>
  <c r="I71" i="6" s="1"/>
  <c r="M13" i="6"/>
  <c r="W37" i="4"/>
  <c r="P10" i="6"/>
  <c r="P15" i="6"/>
  <c r="D5" i="7"/>
  <c r="D26" i="6"/>
  <c r="I53" i="6" s="1"/>
  <c r="G53" i="6"/>
  <c r="G59" i="6"/>
  <c r="G5" i="7"/>
  <c r="G26" i="6"/>
  <c r="I59" i="6" s="1"/>
  <c r="H5" i="7"/>
  <c r="H26" i="6"/>
  <c r="G61" i="6"/>
  <c r="N13" i="6"/>
  <c r="X37" i="4"/>
  <c r="M5" i="3"/>
  <c r="M38" i="2"/>
  <c r="D13" i="6"/>
  <c r="N37" i="4"/>
  <c r="O13" i="6"/>
  <c r="Y37" i="4"/>
  <c r="G13" i="6"/>
  <c r="Q37" i="4"/>
  <c r="G42" i="2"/>
  <c r="H13" i="6"/>
  <c r="R37" i="4"/>
  <c r="J5" i="7" l="1"/>
  <c r="L44" i="3"/>
  <c r="L5" i="4" s="1"/>
  <c r="L35" i="4" s="1"/>
  <c r="G44" i="3"/>
  <c r="G5" i="4" s="1"/>
  <c r="G35" i="4" s="1"/>
  <c r="T37" i="4"/>
  <c r="G44" i="2"/>
  <c r="L46" i="2" s="1"/>
  <c r="G52" i="3"/>
  <c r="L54" i="3" s="1"/>
  <c r="M42" i="3"/>
  <c r="M44" i="3" s="1"/>
  <c r="M57" i="3" s="1"/>
  <c r="AA5" i="3"/>
  <c r="O10" i="6"/>
  <c r="O15" i="6"/>
  <c r="O19" i="6" s="1"/>
  <c r="G10" i="6"/>
  <c r="G15" i="6"/>
  <c r="G19" i="6" s="1"/>
  <c r="D10" i="6"/>
  <c r="D15" i="6"/>
  <c r="D19" i="6" s="1"/>
  <c r="N15" i="6"/>
  <c r="N19" i="6" s="1"/>
  <c r="N10" i="6"/>
  <c r="M15" i="6"/>
  <c r="M19" i="6" s="1"/>
  <c r="M10" i="6"/>
  <c r="H10" i="6"/>
  <c r="H15" i="6"/>
  <c r="H19" i="6" s="1"/>
  <c r="K10" i="6"/>
  <c r="K15" i="6"/>
  <c r="K19" i="6" s="1"/>
  <c r="L10" i="6"/>
  <c r="L15" i="6"/>
  <c r="L19" i="6" s="1"/>
  <c r="E15" i="6"/>
  <c r="E19" i="6" s="1"/>
  <c r="E10" i="6"/>
  <c r="I15" i="6"/>
  <c r="I19" i="6" s="1"/>
  <c r="I10" i="6"/>
  <c r="M33" i="6"/>
  <c r="G15" i="5"/>
  <c r="G16" i="5" s="1"/>
  <c r="G42" i="4"/>
  <c r="G43" i="4" s="1"/>
  <c r="M5" i="4"/>
  <c r="M35" i="4" s="1"/>
  <c r="M46" i="3"/>
  <c r="H7" i="7"/>
  <c r="I61" i="6"/>
  <c r="F15" i="6"/>
  <c r="F19" i="6" s="1"/>
  <c r="F10" i="6"/>
  <c r="J15" i="6"/>
  <c r="J19" i="6" s="1"/>
  <c r="J10" i="6"/>
  <c r="L37" i="4" l="1"/>
  <c r="G44" i="4"/>
  <c r="B13" i="6"/>
  <c r="G37" i="4"/>
  <c r="C13" i="6"/>
  <c r="M37" i="4"/>
  <c r="B15" i="6"/>
  <c r="B10" i="6"/>
  <c r="AA57" i="3"/>
  <c r="C24" i="6"/>
  <c r="C5" i="7" l="1"/>
  <c r="G51" i="6"/>
  <c r="C26" i="6"/>
  <c r="I51" i="6" s="1"/>
  <c r="R24" i="6"/>
  <c r="C10" i="6"/>
  <c r="R10" i="6" s="1"/>
  <c r="M39" i="4"/>
  <c r="C15" i="6"/>
  <c r="C19" i="6" s="1"/>
  <c r="S26" i="6" l="1"/>
  <c r="R59" i="6"/>
  <c r="R60" i="6" s="1"/>
  <c r="R61" i="6" s="1"/>
  <c r="R5" i="7"/>
  <c r="N33" i="6"/>
  <c r="O33" i="6" s="1"/>
  <c r="G17" i="5"/>
  <c r="G18" i="5" s="1"/>
  <c r="I18" i="5" s="1"/>
  <c r="O39" i="4"/>
  <c r="G45" i="4"/>
  <c r="L47" i="4" s="1"/>
</calcChain>
</file>

<file path=xl/comments1.xml><?xml version="1.0" encoding="utf-8"?>
<comments xmlns="http://schemas.openxmlformats.org/spreadsheetml/2006/main">
  <authors>
    <author/>
  </authors>
  <commentList>
    <comment ref="J25" authorId="0">
      <text>
        <r>
          <rPr>
            <b/>
            <sz val="9"/>
            <color rgb="FF000000"/>
            <rFont val="Tahoma"/>
            <family val="2"/>
          </rPr>
          <t xml:space="preserve">brian:
</t>
        </r>
        <r>
          <rPr>
            <sz val="9"/>
            <color rgb="FF000000"/>
            <rFont val="Tahoma"/>
            <family val="2"/>
          </rPr>
          <t>less 3495 cctv and 1845 defib</t>
        </r>
      </text>
    </comment>
    <comment ref="O25" authorId="0">
      <text>
        <r>
          <rPr>
            <b/>
            <sz val="9"/>
            <color rgb="FF000000"/>
            <rFont val="Tahoma"/>
            <family val="2"/>
          </rPr>
          <t xml:space="preserve">brian:
</t>
        </r>
        <r>
          <rPr>
            <sz val="9"/>
            <color rgb="FF000000"/>
            <rFont val="Tahoma"/>
            <family val="2"/>
          </rPr>
          <t>keep hall rental and the 6k will reduce reserves but need to budget for 3350 per year as agreed</t>
        </r>
      </text>
    </comment>
  </commentList>
</comments>
</file>

<file path=xl/sharedStrings.xml><?xml version="1.0" encoding="utf-8"?>
<sst xmlns="http://schemas.openxmlformats.org/spreadsheetml/2006/main" count="548" uniqueCount="288">
  <si>
    <t>Horton PC payments 2019-20</t>
  </si>
  <si>
    <t>Receipts</t>
  </si>
  <si>
    <t>Payments</t>
  </si>
  <si>
    <t>Date</t>
  </si>
  <si>
    <t>ITEM</t>
  </si>
  <si>
    <t>Invoice</t>
  </si>
  <si>
    <t>Chq</t>
  </si>
  <si>
    <t>Value</t>
  </si>
  <si>
    <t>Cashed</t>
  </si>
  <si>
    <t>Unity A/c</t>
  </si>
  <si>
    <t>Precept</t>
  </si>
  <si>
    <t>Support grant</t>
  </si>
  <si>
    <t>Other</t>
  </si>
  <si>
    <t>VAT</t>
  </si>
  <si>
    <t>Clerk</t>
  </si>
  <si>
    <t>Admin</t>
  </si>
  <si>
    <t>St Michaels</t>
  </si>
  <si>
    <t>RBWM</t>
  </si>
  <si>
    <t>Greens</t>
  </si>
  <si>
    <t>Insurance</t>
  </si>
  <si>
    <t>Youth</t>
  </si>
  <si>
    <t>One off</t>
  </si>
  <si>
    <t>Web</t>
  </si>
  <si>
    <t>hpss</t>
  </si>
  <si>
    <t>Bank charges</t>
  </si>
  <si>
    <t>Audit</t>
  </si>
  <si>
    <t>Champney</t>
  </si>
  <si>
    <t>Vat</t>
  </si>
  <si>
    <t>Opening balances</t>
  </si>
  <si>
    <t>uncleared cheque</t>
  </si>
  <si>
    <t>Credit music + signs CHMC</t>
  </si>
  <si>
    <t>RBWM precept</t>
  </si>
  <si>
    <t>RBWM support</t>
  </si>
  <si>
    <t>Garden Designs</t>
  </si>
  <si>
    <t>Michael Williams (poster des)</t>
  </si>
  <si>
    <t>Email 0104</t>
  </si>
  <si>
    <t>B &amp; B Hickley</t>
  </si>
  <si>
    <t>Mth1</t>
  </si>
  <si>
    <t>HMRC</t>
  </si>
  <si>
    <t>Expenses</t>
  </si>
  <si>
    <t>gb206953796</t>
  </si>
  <si>
    <t>HP inks</t>
  </si>
  <si>
    <t>JRB Enterprises</t>
  </si>
  <si>
    <t>MyController</t>
  </si>
  <si>
    <t>BALC (HALC)</t>
  </si>
  <si>
    <t>INV-0090</t>
  </si>
  <si>
    <t>Wel Medical LTD</t>
  </si>
  <si>
    <t>#S227572</t>
  </si>
  <si>
    <t>Zurich Municipal</t>
  </si>
  <si>
    <t>Auditing Solutions Ltd</t>
  </si>
  <si>
    <t>A5890</t>
  </si>
  <si>
    <t>Window Flowers Ltd</t>
  </si>
  <si>
    <t>Church allocation</t>
  </si>
  <si>
    <t>155+20</t>
  </si>
  <si>
    <t>LANC</t>
  </si>
  <si>
    <t>B. Hickley</t>
  </si>
  <si>
    <t>Month 1</t>
  </si>
  <si>
    <t>STOP</t>
  </si>
  <si>
    <t>Month1</t>
  </si>
  <si>
    <t>Cheque 517 stop fee</t>
  </si>
  <si>
    <t>PAYE M2</t>
  </si>
  <si>
    <t>Month 2</t>
  </si>
  <si>
    <t>mh-p ltd (website)</t>
  </si>
  <si>
    <t>HMRC ** replaces 300396 18/2</t>
  </si>
  <si>
    <t>replacement</t>
  </si>
  <si>
    <t>B&amp;B H ** replaces 300517 14/5</t>
  </si>
  <si>
    <t>ICO</t>
  </si>
  <si>
    <t>DD</t>
  </si>
  <si>
    <t>Bank Charges</t>
  </si>
  <si>
    <t>Totals April to June</t>
  </si>
  <si>
    <t>April to June payments</t>
  </si>
  <si>
    <t xml:space="preserve">Cash Book Balance </t>
  </si>
  <si>
    <t>c/f</t>
  </si>
  <si>
    <t>Total receipts</t>
  </si>
  <si>
    <t>Total payments</t>
  </si>
  <si>
    <t>Opening balance 1/4/19</t>
  </si>
  <si>
    <t>Current a/c balance 30 06 19</t>
  </si>
  <si>
    <t>Plus: Receipts in year to 30.6.19</t>
  </si>
  <si>
    <t>Plus o/s deposits</t>
  </si>
  <si>
    <t>Less: Payments in year to 30.6.19</t>
  </si>
  <si>
    <t>Less uncleared items</t>
  </si>
  <si>
    <t>Combined cashbook balance 30.6.19</t>
  </si>
  <si>
    <t>Agrees cashbook balance 30.6.19</t>
  </si>
  <si>
    <t>If not 0.00 needs investigation</t>
  </si>
  <si>
    <t>Cheque</t>
  </si>
  <si>
    <t>clerk</t>
  </si>
  <si>
    <t>greens</t>
  </si>
  <si>
    <t>insurance</t>
  </si>
  <si>
    <t>youth</t>
  </si>
  <si>
    <t>web</t>
  </si>
  <si>
    <t>bank charges</t>
  </si>
  <si>
    <t>audit</t>
  </si>
  <si>
    <t>Richard Tillyer</t>
  </si>
  <si>
    <t>Jul</t>
  </si>
  <si>
    <t>VOID</t>
  </si>
  <si>
    <t>HMRC VAT</t>
  </si>
  <si>
    <t>18/19</t>
  </si>
  <si>
    <t>PKF Littlejohn</t>
  </si>
  <si>
    <t>SB20191265</t>
  </si>
  <si>
    <t>GB440498250</t>
  </si>
  <si>
    <t>Mth6</t>
  </si>
  <si>
    <t>Mth5</t>
  </si>
  <si>
    <t>IC1891572</t>
  </si>
  <si>
    <t>Void</t>
  </si>
  <si>
    <t>sep</t>
  </si>
  <si>
    <t>Totals April to September</t>
  </si>
  <si>
    <t>July to September payments</t>
  </si>
  <si>
    <t>Current a/c balance 08.10.19</t>
  </si>
  <si>
    <t>Plus: Receipts in year to 30.9.19</t>
  </si>
  <si>
    <t xml:space="preserve">Plus o/s </t>
  </si>
  <si>
    <t>Less: Payments in year to 30.9.19</t>
  </si>
  <si>
    <t>Combined cashbook balance 30.9.19</t>
  </si>
  <si>
    <t>Agrees cashbook balance 30.9.19</t>
  </si>
  <si>
    <t>Difference =</t>
  </si>
  <si>
    <t>Cheque 300…</t>
  </si>
  <si>
    <t>Inside Out Secure</t>
  </si>
  <si>
    <t>IOS240919</t>
  </si>
  <si>
    <t>Not vat reg</t>
  </si>
  <si>
    <t>15 Oct</t>
  </si>
  <si>
    <t>GB275834273</t>
  </si>
  <si>
    <t>GB206953796</t>
  </si>
  <si>
    <t>Month 7</t>
  </si>
  <si>
    <t>Logic Electrical</t>
  </si>
  <si>
    <t>Colne Valley Community Int</t>
  </si>
  <si>
    <t>Window Flowers</t>
  </si>
  <si>
    <t>Adams Security</t>
  </si>
  <si>
    <t>British Legion (Carolyn Wheeler)</t>
  </si>
  <si>
    <t>Wraysbury PC</t>
  </si>
  <si>
    <t>041119</t>
  </si>
  <si>
    <t>CHMC</t>
  </si>
  <si>
    <t>SEC137</t>
  </si>
  <si>
    <t>3195B</t>
  </si>
  <si>
    <t>Cappagh</t>
  </si>
  <si>
    <t>PUB YY11</t>
  </si>
  <si>
    <t>Horton PCC</t>
  </si>
  <si>
    <t>Mth 9</t>
  </si>
  <si>
    <t>MTh 9</t>
  </si>
  <si>
    <t>McMillan Cancer Support</t>
  </si>
  <si>
    <t>EMail-13/12/19</t>
  </si>
  <si>
    <t>Janet Crame (tree)</t>
  </si>
  <si>
    <t>IP195898X</t>
  </si>
  <si>
    <t>Totals April to December</t>
  </si>
  <si>
    <t>October to December payments</t>
  </si>
  <si>
    <t>Current a/c balance 31 dec 19</t>
  </si>
  <si>
    <t>Plus: Receipts in year to 31.12.19</t>
  </si>
  <si>
    <t>Less: Payments in year to 31.12.19</t>
  </si>
  <si>
    <t>Combined cashbook balance 31.12.19</t>
  </si>
  <si>
    <t>Agrees cashbook balance 31.12.19</t>
  </si>
  <si>
    <t>projected spend /3*4</t>
  </si>
  <si>
    <t>adjusted for no more spend</t>
  </si>
  <si>
    <t>B Hickley</t>
  </si>
  <si>
    <t>Mth 10</t>
  </si>
  <si>
    <t>A A Lighting (vic lamps)</t>
  </si>
  <si>
    <t>B Hickley expenses</t>
  </si>
  <si>
    <t>11/19-1/20</t>
  </si>
  <si>
    <t>Totals April to March (12 mths)</t>
  </si>
  <si>
    <t>January to March payments</t>
  </si>
  <si>
    <t>Cash Book Balance</t>
  </si>
  <si>
    <t>=</t>
  </si>
  <si>
    <t>overspend</t>
  </si>
  <si>
    <t>Current a/c balance 31 Mar 20</t>
  </si>
  <si>
    <t>Plus: Receipts in year to 31.3.20</t>
  </si>
  <si>
    <t>Less: Payments in year to 31.3.20</t>
  </si>
  <si>
    <t>Combined cashbook balance 30.3.20</t>
  </si>
  <si>
    <t>Agrees cashbook balance 31.3.20</t>
  </si>
  <si>
    <t>Horton Parish Council</t>
  </si>
  <si>
    <t>Bank reconciliation as at 31st March 2020</t>
  </si>
  <si>
    <t>Current a/c bank balance 31 March 20</t>
  </si>
  <si>
    <t>as per bank statement</t>
  </si>
  <si>
    <t xml:space="preserve">Plus: o/s </t>
  </si>
  <si>
    <t xml:space="preserve">chq </t>
  </si>
  <si>
    <t>Agrees cashbook balance 31 March 20</t>
  </si>
  <si>
    <t>L44</t>
  </si>
  <si>
    <t>Cash Book</t>
  </si>
  <si>
    <t>Combined opening balance 1 April 19</t>
  </si>
  <si>
    <t>Plus receipts in year</t>
  </si>
  <si>
    <t>Less payments in year</t>
  </si>
  <si>
    <t>total</t>
  </si>
  <si>
    <t>budget set for 19-20</t>
  </si>
  <si>
    <t>Current Status</t>
  </si>
  <si>
    <t>this line relates to data above</t>
  </si>
  <si>
    <t>new total</t>
  </si>
  <si>
    <t>Suggested budget for 19/20</t>
  </si>
  <si>
    <t>projected end of year spend</t>
  </si>
  <si>
    <t>adjusted projected budget</t>
  </si>
  <si>
    <t>suggested budget for 20/21</t>
  </si>
  <si>
    <t>percentage spend at year end</t>
  </si>
  <si>
    <t>% inc spend over last year</t>
  </si>
  <si>
    <t>suggested budget increase</t>
  </si>
  <si>
    <t>figures less VAT where applicable</t>
  </si>
  <si>
    <t>this is the budget value less known VAT to be used for precept stuff</t>
  </si>
  <si>
    <t>receipts</t>
  </si>
  <si>
    <t>payments</t>
  </si>
  <si>
    <t>YTD surplus</t>
  </si>
  <si>
    <t>total surplus</t>
  </si>
  <si>
    <t>~52K</t>
  </si>
  <si>
    <t>Projects:</t>
  </si>
  <si>
    <t>Champney Hall office estimate</t>
  </si>
  <si>
    <t>80K</t>
  </si>
  <si>
    <t>CCTV Champney Hall</t>
  </si>
  <si>
    <t>7K</t>
  </si>
  <si>
    <t>CCTV village</t>
  </si>
  <si>
    <t>8K</t>
  </si>
  <si>
    <t>Village lampposts</t>
  </si>
  <si>
    <t>5K</t>
  </si>
  <si>
    <t xml:space="preserve">All at current precept rate. </t>
  </si>
  <si>
    <t>RBWM contributions will fall therefore YTD surplus</t>
  </si>
  <si>
    <t>in coming years will reduce significantly.</t>
  </si>
  <si>
    <t>Projected end of year spend</t>
  </si>
  <si>
    <t>Percentage spend at year end</t>
  </si>
  <si>
    <t>Suggested budget for 20/21</t>
  </si>
  <si>
    <t>current precept request</t>
  </si>
  <si>
    <t>comp grant</t>
  </si>
  <si>
    <t>add bank balance of</t>
  </si>
  <si>
    <t>less projected spend</t>
  </si>
  <si>
    <t>equals</t>
  </si>
  <si>
    <t>gives a</t>
  </si>
  <si>
    <t xml:space="preserve">deficit over year </t>
  </si>
  <si>
    <t>Total Budget value</t>
  </si>
  <si>
    <t xml:space="preserve">This gives a precept value of </t>
  </si>
  <si>
    <t>(less compensating grant)</t>
  </si>
  <si>
    <t>This equates to a Band D increase of 34%</t>
  </si>
  <si>
    <t>April19 bank opening value</t>
  </si>
  <si>
    <t>Estimated March 2020 bank closing value</t>
  </si>
  <si>
    <t>This brings us more in line with PC holding values</t>
  </si>
  <si>
    <t>printable sizes</t>
  </si>
  <si>
    <t>FORM A</t>
  </si>
  <si>
    <t>PARISH PRECEPT RETURN 2018/19</t>
  </si>
  <si>
    <t>PART A</t>
  </si>
  <si>
    <t>Parish/Town:</t>
  </si>
  <si>
    <t>Horton</t>
  </si>
  <si>
    <t>FORM B</t>
  </si>
  <si>
    <t xml:space="preserve">  </t>
  </si>
  <si>
    <t>Gross Expenditure</t>
  </si>
  <si>
    <t>A</t>
  </si>
  <si>
    <t>Precept for 2018/19</t>
  </si>
  <si>
    <t>Additions to Balances/Reserves</t>
  </si>
  <si>
    <t>Total Gross Expenditure</t>
  </si>
  <si>
    <t>B</t>
  </si>
  <si>
    <t>Tax Base (Band D Equivalents)</t>
  </si>
  <si>
    <t>Gross Income</t>
  </si>
  <si>
    <t>C</t>
  </si>
  <si>
    <t>Precept per Band D Property</t>
  </si>
  <si>
    <t>Use of Balances/Reserves</t>
  </si>
  <si>
    <t>(A Divided by B)</t>
  </si>
  <si>
    <t>Compensating Grant, to be paid early April 2018</t>
  </si>
  <si>
    <t>PART B</t>
  </si>
  <si>
    <t>NET EXPENDITURE (The Precept)</t>
  </si>
  <si>
    <t>Band</t>
  </si>
  <si>
    <t>Prop'n of Band D Precept</t>
  </si>
  <si>
    <t>Band D Precept (Item C Above)</t>
  </si>
  <si>
    <t>6/9</t>
  </si>
  <si>
    <t>X</t>
  </si>
  <si>
    <t>7/9</t>
  </si>
  <si>
    <t>8/9</t>
  </si>
  <si>
    <t>D</t>
  </si>
  <si>
    <t>9/9</t>
  </si>
  <si>
    <t>E</t>
  </si>
  <si>
    <t>11/9</t>
  </si>
  <si>
    <t>F</t>
  </si>
  <si>
    <t>13/9</t>
  </si>
  <si>
    <t>G</t>
  </si>
  <si>
    <t>15/9</t>
  </si>
  <si>
    <t>of (address)</t>
  </si>
  <si>
    <t>H</t>
  </si>
  <si>
    <t>18/9</t>
  </si>
  <si>
    <t>at the beginning of April 2018 the sum of</t>
  </si>
  <si>
    <t>Signed</t>
  </si>
  <si>
    <t>and at the beginning of October 2018 the sum of</t>
  </si>
  <si>
    <t>(Clerk to the Council)</t>
  </si>
  <si>
    <t>Totalling</t>
  </si>
  <si>
    <t>to meet the expenses payable by the Parish/Town Council.</t>
  </si>
  <si>
    <t xml:space="preserve">AUTHORISED at the meeting of the Parish/Town Council held on the </t>
  </si>
  <si>
    <t>Feb</t>
  </si>
  <si>
    <t>Mth11</t>
  </si>
  <si>
    <t>Mth 11</t>
  </si>
  <si>
    <t>HMRC vat</t>
  </si>
  <si>
    <t>Hanging flower basket claim</t>
  </si>
  <si>
    <t>% increase</t>
  </si>
  <si>
    <t>month 12</t>
  </si>
  <si>
    <t>B &amp; B Hickley expences</t>
  </si>
  <si>
    <t>feb-mar</t>
  </si>
  <si>
    <t>Unity CR30</t>
  </si>
  <si>
    <t>Combined cashbook balance 31.3.20</t>
  </si>
  <si>
    <r>
      <t>Credit -</t>
    </r>
    <r>
      <rPr>
        <b/>
        <sz val="11"/>
        <color rgb="FFFF0000"/>
        <rFont val="Arial"/>
        <family val="2"/>
      </rPr>
      <t>From Jayfles - Defib</t>
    </r>
  </si>
  <si>
    <t xml:space="preserve"> (Chq nos. 571 &amp; 587)</t>
  </si>
  <si>
    <t>Write back of uncleared  / out-of-date cheques from 2018-19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</si>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</sst>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_-\£* #,##0_-;&quot;-£&quot;* #,##0_-;_-\£* \-_-;_-@_-"/>
    <numFmt numFmtId="166" formatCode="\£#,##0.00"/>
  </numFmts>
  <fonts count="25" x14ac:knownFonts="1">
    <font>
      <sz val="11"/>
      <color rgb="FF000000"/>
      <name val="Calibri"/>
      <family val="2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9"/>
      <name val="Arial"/>
      <family val="2"/>
      <charset val="1"/>
    </font>
    <font>
      <b/>
      <sz val="10"/>
      <color rgb="FF80008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name val="Arial"/>
      <family val="2"/>
      <charset val="1"/>
    </font>
    <font>
      <sz val="14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charset val="1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13"/>
      </patternFill>
    </fill>
    <fill>
      <patternFill patternType="solid">
        <fgColor rgb="FFD7E4BD"/>
        <bgColor rgb="FFD9D9D9"/>
      </patternFill>
    </fill>
    <fill>
      <patternFill patternType="solid">
        <fgColor rgb="FFFFFF99"/>
        <bgColor rgb="FFD7E4BD"/>
      </patternFill>
    </fill>
    <fill>
      <patternFill patternType="solid">
        <fgColor rgb="FFFFFF13"/>
        <bgColor rgb="FFFFFF00"/>
      </patternFill>
    </fill>
    <fill>
      <patternFill patternType="solid">
        <fgColor rgb="FFF2DCDB"/>
        <bgColor rgb="FFD9D9D9"/>
      </patternFill>
    </fill>
    <fill>
      <patternFill patternType="solid">
        <fgColor rgb="FFD9D9D9"/>
        <bgColor rgb="FFD7E4BD"/>
      </patternFill>
    </fill>
    <fill>
      <patternFill patternType="solid">
        <fgColor rgb="FFE6B9B8"/>
        <bgColor rgb="FFFFC7CE"/>
      </patternFill>
    </fill>
    <fill>
      <patternFill patternType="solid">
        <fgColor rgb="FFCCFFFF"/>
        <bgColor rgb="FFC6EFCE"/>
      </patternFill>
    </fill>
    <fill>
      <patternFill patternType="solid">
        <fgColor rgb="FFF79646"/>
        <bgColor rgb="FFFF8080"/>
      </patternFill>
    </fill>
    <fill>
      <patternFill patternType="solid">
        <fgColor rgb="FFFFC000"/>
        <bgColor rgb="FFF79646"/>
      </patternFill>
    </fill>
    <fill>
      <patternFill patternType="solid">
        <fgColor rgb="FFFFFFFF"/>
        <bgColor rgb="FFCCFFFF"/>
      </patternFill>
    </fill>
    <fill>
      <patternFill patternType="solid">
        <fgColor theme="0"/>
        <bgColor rgb="FF993366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92">
    <border>
      <left/>
      <right/>
      <top/>
      <bottom/>
      <diagonal/>
    </border>
    <border>
      <left style="thick">
        <color auto="1"/>
      </left>
      <right style="dotted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 style="double">
        <color auto="1"/>
      </top>
      <bottom style="medium">
        <color auto="1"/>
      </bottom>
      <diagonal/>
    </border>
    <border>
      <left/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ck">
        <color auto="1"/>
      </left>
      <right style="thick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rgb="FFFFFFFF"/>
      </left>
      <right style="medium">
        <color rgb="FFFFFFFF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/>
      <top style="dotted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ck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ck">
        <color auto="1"/>
      </right>
      <top style="dotted">
        <color auto="1"/>
      </top>
      <bottom/>
      <diagonal/>
    </border>
    <border>
      <left/>
      <right style="thick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9" fillId="0" borderId="0" applyBorder="0" applyProtection="0"/>
    <xf numFmtId="0" fontId="2" fillId="0" borderId="0"/>
  </cellStyleXfs>
  <cellXfs count="463">
    <xf numFmtId="0" fontId="0" fillId="0" borderId="0" xfId="0"/>
    <xf numFmtId="16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" fontId="4" fillId="0" borderId="0" xfId="0" applyNumberFormat="1" applyFont="1" applyAlignment="1">
      <alignment vertical="center"/>
    </xf>
    <xf numFmtId="2" fontId="4" fillId="2" borderId="0" xfId="0" applyNumberFormat="1" applyFont="1" applyFill="1" applyAlignment="1">
      <alignment vertical="center"/>
    </xf>
    <xf numFmtId="2" fontId="3" fillId="2" borderId="0" xfId="0" applyNumberFormat="1" applyFont="1" applyFill="1" applyAlignment="1">
      <alignment vertical="center"/>
    </xf>
    <xf numFmtId="2" fontId="4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" fontId="6" fillId="0" borderId="1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" fontId="7" fillId="0" borderId="0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vertical="center"/>
    </xf>
    <xf numFmtId="2" fontId="6" fillId="0" borderId="15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2" fontId="6" fillId="0" borderId="17" xfId="0" applyNumberFormat="1" applyFont="1" applyBorder="1" applyAlignment="1">
      <alignment vertical="center"/>
    </xf>
    <xf numFmtId="2" fontId="6" fillId="0" borderId="18" xfId="0" applyNumberFormat="1" applyFont="1" applyBorder="1" applyAlignment="1">
      <alignment vertical="center"/>
    </xf>
    <xf numFmtId="16" fontId="2" fillId="0" borderId="19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" fontId="8" fillId="0" borderId="23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vertical="center"/>
    </xf>
    <xf numFmtId="2" fontId="6" fillId="0" borderId="25" xfId="0" applyNumberFormat="1" applyFont="1" applyBorder="1" applyAlignment="1">
      <alignment vertical="center"/>
    </xf>
    <xf numFmtId="2" fontId="6" fillId="0" borderId="26" xfId="0" applyNumberFormat="1" applyFont="1" applyBorder="1" applyAlignment="1">
      <alignment vertical="center"/>
    </xf>
    <xf numFmtId="2" fontId="6" fillId="0" borderId="27" xfId="0" applyNumberFormat="1" applyFont="1" applyBorder="1" applyAlignment="1">
      <alignment vertical="center"/>
    </xf>
    <xf numFmtId="2" fontId="2" fillId="0" borderId="28" xfId="0" applyNumberFormat="1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2" fontId="6" fillId="0" borderId="29" xfId="0" applyNumberFormat="1" applyFont="1" applyBorder="1" applyAlignment="1">
      <alignment vertical="center"/>
    </xf>
    <xf numFmtId="1" fontId="3" fillId="0" borderId="22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vertical="center"/>
    </xf>
    <xf numFmtId="16" fontId="6" fillId="0" borderId="19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vertical="center"/>
    </xf>
    <xf numFmtId="16" fontId="3" fillId="0" borderId="23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vertical="center"/>
    </xf>
    <xf numFmtId="2" fontId="8" fillId="0" borderId="32" xfId="0" applyNumberFormat="1" applyFont="1" applyBorder="1" applyAlignment="1">
      <alignment vertical="center"/>
    </xf>
    <xf numFmtId="2" fontId="8" fillId="0" borderId="25" xfId="0" applyNumberFormat="1" applyFont="1" applyBorder="1" applyAlignment="1">
      <alignment vertical="center"/>
    </xf>
    <xf numFmtId="2" fontId="7" fillId="0" borderId="25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6" fontId="8" fillId="0" borderId="22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vertical="center"/>
    </xf>
    <xf numFmtId="2" fontId="2" fillId="0" borderId="31" xfId="0" applyNumberFormat="1" applyFont="1" applyBorder="1" applyAlignment="1">
      <alignment vertical="center"/>
    </xf>
    <xf numFmtId="2" fontId="2" fillId="0" borderId="22" xfId="0" applyNumberFormat="1" applyFont="1" applyBorder="1" applyAlignment="1">
      <alignment vertical="center"/>
    </xf>
    <xf numFmtId="2" fontId="2" fillId="0" borderId="24" xfId="0" applyNumberFormat="1" applyFont="1" applyBorder="1" applyAlignment="1">
      <alignment vertical="center"/>
    </xf>
    <xf numFmtId="2" fontId="2" fillId="0" borderId="33" xfId="0" applyNumberFormat="1" applyFont="1" applyBorder="1" applyAlignment="1">
      <alignment vertical="center"/>
    </xf>
    <xf numFmtId="2" fontId="8" fillId="0" borderId="22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6" fontId="9" fillId="0" borderId="22" xfId="0" applyNumberFormat="1" applyFont="1" applyBorder="1" applyAlignment="1">
      <alignment horizontal="center" vertical="center"/>
    </xf>
    <xf numFmtId="2" fontId="10" fillId="0" borderId="24" xfId="0" applyNumberFormat="1" applyFont="1" applyBorder="1" applyAlignment="1">
      <alignment vertical="center"/>
    </xf>
    <xf numFmtId="2" fontId="10" fillId="0" borderId="28" xfId="0" applyNumberFormat="1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" fontId="8" fillId="0" borderId="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2" fillId="0" borderId="34" xfId="0" applyNumberFormat="1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" fontId="2" fillId="0" borderId="34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>
      <alignment horizontal="right" vertical="center"/>
    </xf>
    <xf numFmtId="16" fontId="6" fillId="4" borderId="11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" fontId="6" fillId="4" borderId="0" xfId="0" applyNumberFormat="1" applyFont="1" applyFill="1" applyBorder="1" applyAlignment="1">
      <alignment horizontal="center" vertical="center"/>
    </xf>
    <xf numFmtId="2" fontId="6" fillId="4" borderId="37" xfId="0" applyNumberFormat="1" applyFont="1" applyFill="1" applyBorder="1" applyAlignment="1">
      <alignment vertical="center"/>
    </xf>
    <xf numFmtId="2" fontId="6" fillId="5" borderId="38" xfId="0" applyNumberFormat="1" applyFont="1" applyFill="1" applyBorder="1" applyAlignment="1">
      <alignment vertical="center"/>
    </xf>
    <xf numFmtId="2" fontId="6" fillId="5" borderId="39" xfId="0" applyNumberFormat="1" applyFont="1" applyFill="1" applyBorder="1" applyAlignment="1">
      <alignment vertical="center"/>
    </xf>
    <xf numFmtId="2" fontId="6" fillId="5" borderId="40" xfId="0" applyNumberFormat="1" applyFont="1" applyFill="1" applyBorder="1" applyAlignment="1">
      <alignment vertical="center"/>
    </xf>
    <xf numFmtId="2" fontId="6" fillId="4" borderId="41" xfId="0" applyNumberFormat="1" applyFont="1" applyFill="1" applyBorder="1" applyAlignment="1">
      <alignment vertical="center"/>
    </xf>
    <xf numFmtId="2" fontId="6" fillId="5" borderId="42" xfId="0" applyNumberFormat="1" applyFont="1" applyFill="1" applyBorder="1" applyAlignment="1">
      <alignment vertical="center"/>
    </xf>
    <xf numFmtId="2" fontId="6" fillId="5" borderId="43" xfId="0" applyNumberFormat="1" applyFont="1" applyFill="1" applyBorder="1" applyAlignment="1">
      <alignment vertical="center"/>
    </xf>
    <xf numFmtId="2" fontId="6" fillId="5" borderId="44" xfId="0" applyNumberFormat="1" applyFont="1" applyFill="1" applyBorder="1" applyAlignment="1">
      <alignment vertical="center"/>
    </xf>
    <xf numFmtId="16" fontId="6" fillId="0" borderId="1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" fontId="6" fillId="0" borderId="0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vertical="center"/>
    </xf>
    <xf numFmtId="2" fontId="6" fillId="6" borderId="45" xfId="0" applyNumberFormat="1" applyFont="1" applyFill="1" applyBorder="1" applyAlignment="1">
      <alignment vertical="center"/>
    </xf>
    <xf numFmtId="2" fontId="6" fillId="6" borderId="46" xfId="0" applyNumberFormat="1" applyFont="1" applyFill="1" applyBorder="1" applyAlignment="1">
      <alignment vertical="center"/>
    </xf>
    <xf numFmtId="2" fontId="6" fillId="6" borderId="47" xfId="0" applyNumberFormat="1" applyFont="1" applyFill="1" applyBorder="1" applyAlignment="1">
      <alignment vertical="center"/>
    </xf>
    <xf numFmtId="2" fontId="6" fillId="7" borderId="48" xfId="0" applyNumberFormat="1" applyFont="1" applyFill="1" applyBorder="1" applyAlignment="1">
      <alignment vertical="center"/>
    </xf>
    <xf numFmtId="2" fontId="6" fillId="8" borderId="49" xfId="0" applyNumberFormat="1" applyFont="1" applyFill="1" applyBorder="1" applyAlignment="1">
      <alignment vertical="center"/>
    </xf>
    <xf numFmtId="2" fontId="6" fillId="8" borderId="50" xfId="0" applyNumberFormat="1" applyFont="1" applyFill="1" applyBorder="1" applyAlignment="1">
      <alignment vertical="center"/>
    </xf>
    <xf numFmtId="16" fontId="6" fillId="9" borderId="51" xfId="0" applyNumberFormat="1" applyFont="1" applyFill="1" applyBorder="1" applyAlignment="1">
      <alignment horizontal="center" vertical="center"/>
    </xf>
    <xf numFmtId="2" fontId="6" fillId="9" borderId="52" xfId="0" applyNumberFormat="1" applyFont="1" applyFill="1" applyBorder="1" applyAlignment="1">
      <alignment vertical="center"/>
    </xf>
    <xf numFmtId="0" fontId="6" fillId="9" borderId="53" xfId="0" applyFont="1" applyFill="1" applyBorder="1" applyAlignment="1">
      <alignment horizontal="center" vertical="center"/>
    </xf>
    <xf numFmtId="1" fontId="6" fillId="9" borderId="52" xfId="0" applyNumberFormat="1" applyFont="1" applyFill="1" applyBorder="1" applyAlignment="1">
      <alignment horizontal="center" vertical="center"/>
    </xf>
    <xf numFmtId="164" fontId="6" fillId="9" borderId="52" xfId="0" applyNumberFormat="1" applyFont="1" applyFill="1" applyBorder="1" applyAlignment="1">
      <alignment horizontal="center" vertical="center"/>
    </xf>
    <xf numFmtId="16" fontId="6" fillId="9" borderId="52" xfId="0" applyNumberFormat="1" applyFont="1" applyFill="1" applyBorder="1" applyAlignment="1">
      <alignment horizontal="center" vertical="center"/>
    </xf>
    <xf numFmtId="2" fontId="6" fillId="9" borderId="54" xfId="0" applyNumberFormat="1" applyFont="1" applyFill="1" applyBorder="1" applyAlignment="1">
      <alignment vertical="center"/>
    </xf>
    <xf numFmtId="2" fontId="6" fillId="9" borderId="55" xfId="0" applyNumberFormat="1" applyFont="1" applyFill="1" applyBorder="1" applyAlignment="1">
      <alignment vertical="center"/>
    </xf>
    <xf numFmtId="2" fontId="6" fillId="9" borderId="53" xfId="0" applyNumberFormat="1" applyFont="1" applyFill="1" applyBorder="1" applyAlignment="1">
      <alignment vertical="center"/>
    </xf>
    <xf numFmtId="2" fontId="6" fillId="9" borderId="56" xfId="0" applyNumberFormat="1" applyFont="1" applyFill="1" applyBorder="1" applyAlignment="1">
      <alignment vertical="center"/>
    </xf>
    <xf numFmtId="2" fontId="6" fillId="9" borderId="57" xfId="0" applyNumberFormat="1" applyFont="1" applyFill="1" applyBorder="1" applyAlignment="1">
      <alignment vertical="center"/>
    </xf>
    <xf numFmtId="1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" fontId="4" fillId="0" borderId="0" xfId="0" applyNumberFormat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vertical="center"/>
    </xf>
    <xf numFmtId="2" fontId="6" fillId="0" borderId="34" xfId="0" applyNumberFormat="1" applyFont="1" applyBorder="1" applyAlignment="1">
      <alignment vertical="center"/>
    </xf>
    <xf numFmtId="2" fontId="3" fillId="0" borderId="34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58" xfId="0" applyNumberFormat="1" applyFont="1" applyBorder="1" applyAlignment="1">
      <alignment vertical="center"/>
    </xf>
    <xf numFmtId="16" fontId="3" fillId="0" borderId="0" xfId="0" applyNumberFormat="1" applyFont="1"/>
    <xf numFmtId="2" fontId="3" fillId="0" borderId="0" xfId="0" applyNumberFormat="1" applyFont="1"/>
    <xf numFmtId="1" fontId="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" fontId="3" fillId="0" borderId="0" xfId="0" applyNumberFormat="1" applyFont="1"/>
    <xf numFmtId="0" fontId="3" fillId="0" borderId="0" xfId="0" applyFont="1"/>
    <xf numFmtId="16" fontId="4" fillId="0" borderId="0" xfId="0" applyNumberFormat="1" applyFont="1"/>
    <xf numFmtId="2" fontId="4" fillId="2" borderId="0" xfId="0" applyNumberFormat="1" applyFont="1" applyFill="1"/>
    <xf numFmtId="2" fontId="3" fillId="2" borderId="0" xfId="0" applyNumberFormat="1" applyFont="1" applyFill="1"/>
    <xf numFmtId="2" fontId="4" fillId="3" borderId="0" xfId="0" applyNumberFormat="1" applyFont="1" applyFill="1"/>
    <xf numFmtId="2" fontId="3" fillId="3" borderId="0" xfId="0" applyNumberFormat="1" applyFont="1" applyFill="1"/>
    <xf numFmtId="1" fontId="5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16" fontId="6" fillId="0" borderId="11" xfId="0" applyNumberFormat="1" applyFont="1" applyBorder="1" applyAlignment="1">
      <alignment horizontal="right"/>
    </xf>
    <xf numFmtId="2" fontId="6" fillId="0" borderId="0" xfId="0" applyNumberFormat="1" applyFont="1" applyBorder="1"/>
    <xf numFmtId="1" fontId="6" fillId="0" borderId="12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2" fontId="6" fillId="0" borderId="13" xfId="0" applyNumberFormat="1" applyFont="1" applyBorder="1"/>
    <xf numFmtId="2" fontId="6" fillId="0" borderId="14" xfId="0" applyNumberFormat="1" applyFont="1" applyBorder="1"/>
    <xf numFmtId="2" fontId="6" fillId="0" borderId="15" xfId="0" applyNumberFormat="1" applyFont="1" applyBorder="1"/>
    <xf numFmtId="2" fontId="6" fillId="0" borderId="16" xfId="0" applyNumberFormat="1" applyFont="1" applyBorder="1"/>
    <xf numFmtId="2" fontId="6" fillId="0" borderId="17" xfId="0" applyNumberFormat="1" applyFont="1" applyBorder="1"/>
    <xf numFmtId="2" fontId="6" fillId="0" borderId="18" xfId="0" applyNumberFormat="1" applyFont="1" applyBorder="1"/>
    <xf numFmtId="16" fontId="2" fillId="0" borderId="19" xfId="0" applyNumberFormat="1" applyFont="1" applyBorder="1" applyAlignment="1">
      <alignment horizontal="right"/>
    </xf>
    <xf numFmtId="2" fontId="8" fillId="0" borderId="22" xfId="0" applyNumberFormat="1" applyFont="1" applyBorder="1"/>
    <xf numFmtId="1" fontId="2" fillId="0" borderId="21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2" fontId="2" fillId="0" borderId="30" xfId="0" applyNumberFormat="1" applyFont="1" applyBorder="1"/>
    <xf numFmtId="2" fontId="2" fillId="0" borderId="31" xfId="0" applyNumberFormat="1" applyFont="1" applyBorder="1"/>
    <xf numFmtId="2" fontId="2" fillId="0" borderId="21" xfId="0" applyNumberFormat="1" applyFont="1" applyBorder="1"/>
    <xf numFmtId="2" fontId="2" fillId="0" borderId="22" xfId="0" applyNumberFormat="1" applyFont="1" applyBorder="1"/>
    <xf numFmtId="2" fontId="2" fillId="0" borderId="24" xfId="0" applyNumberFormat="1" applyFont="1" applyBorder="1"/>
    <xf numFmtId="2" fontId="2" fillId="0" borderId="28" xfId="0" applyNumberFormat="1" applyFont="1" applyBorder="1"/>
    <xf numFmtId="2" fontId="2" fillId="0" borderId="33" xfId="0" applyNumberFormat="1" applyFont="1" applyBorder="1"/>
    <xf numFmtId="16" fontId="8" fillId="0" borderId="22" xfId="0" applyNumberFormat="1" applyFont="1" applyBorder="1" applyAlignment="1">
      <alignment horizontal="center"/>
    </xf>
    <xf numFmtId="0" fontId="3" fillId="0" borderId="0" xfId="0" applyFont="1"/>
    <xf numFmtId="0" fontId="13" fillId="0" borderId="0" xfId="0" applyFont="1"/>
    <xf numFmtId="2" fontId="6" fillId="0" borderId="28" xfId="0" applyNumberFormat="1" applyFont="1" applyBorder="1"/>
    <xf numFmtId="2" fontId="6" fillId="0" borderId="21" xfId="0" applyNumberFormat="1" applyFont="1" applyBorder="1"/>
    <xf numFmtId="2" fontId="6" fillId="0" borderId="33" xfId="0" applyNumberFormat="1" applyFont="1" applyBorder="1"/>
    <xf numFmtId="16" fontId="2" fillId="0" borderId="19" xfId="0" applyNumberFormat="1" applyFont="1" applyBorder="1"/>
    <xf numFmtId="4" fontId="13" fillId="0" borderId="59" xfId="0" applyNumberFormat="1" applyFont="1" applyBorder="1" applyAlignment="1">
      <alignment horizontal="right"/>
    </xf>
    <xf numFmtId="16" fontId="2" fillId="0" borderId="60" xfId="0" applyNumberFormat="1" applyFont="1" applyBorder="1"/>
    <xf numFmtId="2" fontId="2" fillId="0" borderId="61" xfId="0" applyNumberFormat="1" applyFont="1" applyBorder="1"/>
    <xf numFmtId="1" fontId="2" fillId="0" borderId="62" xfId="0" applyNumberFormat="1" applyFont="1" applyBorder="1" applyAlignment="1">
      <alignment horizontal="center"/>
    </xf>
    <xf numFmtId="1" fontId="2" fillId="0" borderId="61" xfId="0" applyNumberFormat="1" applyFont="1" applyBorder="1" applyAlignment="1">
      <alignment horizontal="center"/>
    </xf>
    <xf numFmtId="2" fontId="2" fillId="0" borderId="61" xfId="0" applyNumberFormat="1" applyFont="1" applyBorder="1" applyAlignment="1">
      <alignment horizontal="center"/>
    </xf>
    <xf numFmtId="16" fontId="2" fillId="0" borderId="61" xfId="0" applyNumberFormat="1" applyFont="1" applyBorder="1" applyAlignment="1">
      <alignment horizontal="center"/>
    </xf>
    <xf numFmtId="2" fontId="2" fillId="0" borderId="63" xfId="0" applyNumberFormat="1" applyFont="1" applyBorder="1" applyAlignment="1">
      <alignment horizontal="right"/>
    </xf>
    <xf numFmtId="2" fontId="2" fillId="0" borderId="64" xfId="0" applyNumberFormat="1" applyFont="1" applyBorder="1"/>
    <xf numFmtId="2" fontId="2" fillId="0" borderId="62" xfId="0" applyNumberFormat="1" applyFont="1" applyBorder="1"/>
    <xf numFmtId="2" fontId="2" fillId="0" borderId="65" xfId="0" applyNumberFormat="1" applyFont="1" applyBorder="1"/>
    <xf numFmtId="16" fontId="6" fillId="4" borderId="11" xfId="0" applyNumberFormat="1" applyFont="1" applyFill="1" applyBorder="1" applyAlignment="1">
      <alignment horizontal="right" vertical="center"/>
    </xf>
    <xf numFmtId="1" fontId="6" fillId="4" borderId="12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16" fontId="6" fillId="0" borderId="11" xfId="0" applyNumberFormat="1" applyFont="1" applyBorder="1" applyAlignment="1">
      <alignment horizontal="right" vertical="center"/>
    </xf>
    <xf numFmtId="1" fontId="6" fillId="0" borderId="12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6" fontId="6" fillId="9" borderId="51" xfId="0" applyNumberFormat="1" applyFont="1" applyFill="1" applyBorder="1" applyAlignment="1">
      <alignment horizontal="right" vertical="center"/>
    </xf>
    <xf numFmtId="1" fontId="6" fillId="9" borderId="53" xfId="0" applyNumberFormat="1" applyFont="1" applyFill="1" applyBorder="1" applyAlignment="1">
      <alignment horizontal="center" vertical="center"/>
    </xf>
    <xf numFmtId="2" fontId="6" fillId="9" borderId="52" xfId="0" applyNumberFormat="1" applyFont="1" applyFill="1" applyBorder="1" applyAlignment="1">
      <alignment horizontal="center" vertical="center"/>
    </xf>
    <xf numFmtId="16" fontId="6" fillId="0" borderId="0" xfId="0" applyNumberFormat="1" applyFont="1"/>
    <xf numFmtId="2" fontId="6" fillId="0" borderId="0" xfId="0" applyNumberFormat="1" applyFont="1"/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" fontId="6" fillId="0" borderId="0" xfId="0" applyNumberFormat="1" applyFont="1"/>
    <xf numFmtId="0" fontId="4" fillId="0" borderId="0" xfId="0" applyFont="1"/>
    <xf numFmtId="1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" fontId="4" fillId="0" borderId="0" xfId="0" applyNumberFormat="1" applyFont="1"/>
    <xf numFmtId="2" fontId="6" fillId="0" borderId="0" xfId="2" applyNumberFormat="1" applyFont="1"/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10" borderId="0" xfId="0" applyNumberFormat="1" applyFont="1" applyFill="1"/>
    <xf numFmtId="1" fontId="3" fillId="10" borderId="0" xfId="0" applyNumberFormat="1" applyFont="1" applyFill="1"/>
    <xf numFmtId="2" fontId="6" fillId="0" borderId="34" xfId="0" applyNumberFormat="1" applyFont="1" applyBorder="1"/>
    <xf numFmtId="1" fontId="3" fillId="0" borderId="0" xfId="0" applyNumberFormat="1" applyFont="1" applyAlignment="1">
      <alignment horizontal="left"/>
    </xf>
    <xf numFmtId="2" fontId="3" fillId="0" borderId="34" xfId="0" applyNumberFormat="1" applyFont="1" applyBorder="1"/>
    <xf numFmtId="2" fontId="4" fillId="0" borderId="0" xfId="0" applyNumberFormat="1" applyFont="1"/>
    <xf numFmtId="2" fontId="3" fillId="11" borderId="0" xfId="0" applyNumberFormat="1" applyFont="1" applyFill="1"/>
    <xf numFmtId="2" fontId="4" fillId="0" borderId="58" xfId="0" applyNumberFormat="1" applyFont="1" applyBorder="1"/>
    <xf numFmtId="2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8" fillId="0" borderId="22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3" fillId="12" borderId="0" xfId="0" applyFont="1" applyFill="1"/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9" borderId="52" xfId="0" applyFont="1" applyFill="1" applyBorder="1" applyAlignment="1">
      <alignment horizontal="center" vertical="center"/>
    </xf>
    <xf numFmtId="0" fontId="6" fillId="0" borderId="0" xfId="0" applyFont="1"/>
    <xf numFmtId="2" fontId="4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" fontId="2" fillId="2" borderId="22" xfId="0" applyNumberFormat="1" applyFont="1" applyFill="1" applyBorder="1" applyAlignment="1">
      <alignment horizontal="center"/>
    </xf>
    <xf numFmtId="2" fontId="13" fillId="0" borderId="0" xfId="0" applyNumberFormat="1" applyFont="1"/>
    <xf numFmtId="16" fontId="2" fillId="0" borderId="23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right"/>
    </xf>
    <xf numFmtId="2" fontId="2" fillId="0" borderId="23" xfId="0" applyNumberFormat="1" applyFont="1" applyBorder="1"/>
    <xf numFmtId="16" fontId="2" fillId="0" borderId="71" xfId="0" applyNumberFormat="1" applyFont="1" applyBorder="1"/>
    <xf numFmtId="2" fontId="2" fillId="0" borderId="72" xfId="0" applyNumberFormat="1" applyFont="1" applyBorder="1"/>
    <xf numFmtId="0" fontId="2" fillId="0" borderId="73" xfId="0" applyFont="1" applyBorder="1" applyAlignment="1">
      <alignment horizontal="center"/>
    </xf>
    <xf numFmtId="1" fontId="2" fillId="0" borderId="72" xfId="0" applyNumberFormat="1" applyFont="1" applyBorder="1" applyAlignment="1">
      <alignment horizontal="center"/>
    </xf>
    <xf numFmtId="2" fontId="2" fillId="0" borderId="72" xfId="0" applyNumberFormat="1" applyFont="1" applyBorder="1" applyAlignment="1">
      <alignment horizontal="center"/>
    </xf>
    <xf numFmtId="16" fontId="2" fillId="0" borderId="74" xfId="0" applyNumberFormat="1" applyFont="1" applyBorder="1" applyAlignment="1">
      <alignment horizontal="center"/>
    </xf>
    <xf numFmtId="2" fontId="2" fillId="0" borderId="65" xfId="0" applyNumberFormat="1" applyFont="1" applyBorder="1" applyAlignment="1">
      <alignment horizontal="right"/>
    </xf>
    <xf numFmtId="2" fontId="2" fillId="0" borderId="75" xfId="0" applyNumberFormat="1" applyFont="1" applyBorder="1"/>
    <xf numFmtId="2" fontId="2" fillId="0" borderId="63" xfId="0" applyNumberFormat="1" applyFont="1" applyBorder="1"/>
    <xf numFmtId="2" fontId="2" fillId="0" borderId="76" xfId="0" applyNumberFormat="1" applyFont="1" applyBorder="1"/>
    <xf numFmtId="2" fontId="2" fillId="0" borderId="77" xfId="0" applyNumberFormat="1" applyFont="1" applyBorder="1"/>
    <xf numFmtId="2" fontId="6" fillId="5" borderId="78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6" fillId="0" borderId="0" xfId="2" applyNumberFormat="1" applyFont="1" applyAlignment="1">
      <alignment horizontal="right"/>
    </xf>
    <xf numFmtId="0" fontId="2" fillId="0" borderId="0" xfId="0" applyFont="1" applyAlignment="1">
      <alignment horizontal="center"/>
    </xf>
    <xf numFmtId="2" fontId="4" fillId="0" borderId="34" xfId="0" applyNumberFormat="1" applyFont="1" applyBorder="1"/>
    <xf numFmtId="2" fontId="4" fillId="0" borderId="0" xfId="0" applyNumberFormat="1" applyFont="1" applyBorder="1"/>
    <xf numFmtId="2" fontId="2" fillId="0" borderId="34" xfId="0" applyNumberFormat="1" applyFont="1" applyBorder="1"/>
    <xf numFmtId="2" fontId="3" fillId="0" borderId="0" xfId="0" applyNumberFormat="1" applyFont="1"/>
    <xf numFmtId="2" fontId="5" fillId="0" borderId="39" xfId="0" applyNumberFormat="1" applyFont="1" applyBorder="1" applyAlignment="1">
      <alignment horizontal="center" vertical="center" wrapText="1"/>
    </xf>
    <xf numFmtId="4" fontId="4" fillId="0" borderId="39" xfId="0" applyNumberFormat="1" applyFont="1" applyBorder="1" applyAlignment="1">
      <alignment horizontal="center" vertical="center"/>
    </xf>
    <xf numFmtId="4" fontId="4" fillId="0" borderId="39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2" fontId="6" fillId="0" borderId="39" xfId="0" applyNumberFormat="1" applyFont="1" applyBorder="1"/>
    <xf numFmtId="2" fontId="0" fillId="0" borderId="0" xfId="0" applyNumberFormat="1"/>
    <xf numFmtId="0" fontId="1" fillId="0" borderId="0" xfId="2" applyFont="1"/>
    <xf numFmtId="0" fontId="0" fillId="0" borderId="0" xfId="0" applyFont="1"/>
    <xf numFmtId="1" fontId="0" fillId="0" borderId="0" xfId="0" applyNumberFormat="1" applyFont="1"/>
    <xf numFmtId="9" fontId="0" fillId="0" borderId="0" xfId="0" applyNumberFormat="1" applyFont="1"/>
    <xf numFmtId="9" fontId="0" fillId="0" borderId="0" xfId="1" applyFont="1" applyBorder="1" applyAlignment="1" applyProtection="1"/>
    <xf numFmtId="2" fontId="0" fillId="0" borderId="0" xfId="1" applyNumberFormat="1" applyFont="1" applyBorder="1" applyAlignment="1" applyProtection="1"/>
    <xf numFmtId="0" fontId="0" fillId="0" borderId="79" xfId="0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0" fontId="0" fillId="0" borderId="80" xfId="0" applyFont="1" applyBorder="1" applyAlignment="1">
      <alignment horizontal="left"/>
    </xf>
    <xf numFmtId="0" fontId="0" fillId="0" borderId="81" xfId="0" applyBorder="1"/>
    <xf numFmtId="1" fontId="0" fillId="0" borderId="82" xfId="0" applyNumberFormat="1" applyBorder="1"/>
    <xf numFmtId="1" fontId="0" fillId="0" borderId="0" xfId="0" applyNumberFormat="1" applyBorder="1"/>
    <xf numFmtId="0" fontId="0" fillId="0" borderId="0" xfId="0" applyFont="1" applyBorder="1"/>
    <xf numFmtId="0" fontId="0" fillId="0" borderId="83" xfId="0" applyBorder="1"/>
    <xf numFmtId="0" fontId="0" fillId="0" borderId="82" xfId="0" applyFont="1" applyBorder="1"/>
    <xf numFmtId="0" fontId="0" fillId="0" borderId="0" xfId="0" applyFont="1" applyBorder="1"/>
    <xf numFmtId="0" fontId="0" fillId="0" borderId="84" xfId="0" applyBorder="1"/>
    <xf numFmtId="0" fontId="0" fillId="0" borderId="46" xfId="0" applyBorder="1"/>
    <xf numFmtId="0" fontId="0" fillId="0" borderId="85" xfId="0" applyBorder="1"/>
    <xf numFmtId="0" fontId="14" fillId="0" borderId="0" xfId="0" applyFont="1" applyAlignment="1">
      <alignment wrapText="1"/>
    </xf>
    <xf numFmtId="1" fontId="0" fillId="0" borderId="0" xfId="0" applyNumberFormat="1"/>
    <xf numFmtId="9" fontId="0" fillId="0" borderId="0" xfId="0" applyNumberFormat="1"/>
    <xf numFmtId="4" fontId="4" fillId="0" borderId="0" xfId="0" applyNumberFormat="1" applyFont="1" applyBorder="1" applyAlignment="1">
      <alignment horizontal="center" vertical="center"/>
    </xf>
    <xf numFmtId="1" fontId="0" fillId="0" borderId="39" xfId="0" applyNumberFormat="1" applyBorder="1"/>
    <xf numFmtId="165" fontId="0" fillId="0" borderId="0" xfId="0" applyNumberFormat="1"/>
    <xf numFmtId="0" fontId="0" fillId="0" borderId="0" xfId="0"/>
    <xf numFmtId="0" fontId="0" fillId="0" borderId="39" xfId="0" applyBorder="1" applyAlignment="1">
      <alignment horizontal="center"/>
    </xf>
    <xf numFmtId="1" fontId="0" fillId="0" borderId="39" xfId="0" applyNumberFormat="1" applyBorder="1" applyAlignment="1">
      <alignment horizontal="center"/>
    </xf>
    <xf numFmtId="0" fontId="2" fillId="12" borderId="0" xfId="2" applyFill="1" applyBorder="1"/>
    <xf numFmtId="0" fontId="17" fillId="12" borderId="0" xfId="2" applyFont="1" applyFill="1" applyBorder="1" applyAlignment="1">
      <alignment horizontal="right"/>
    </xf>
    <xf numFmtId="0" fontId="6" fillId="12" borderId="79" xfId="2" applyFont="1" applyFill="1" applyBorder="1" applyAlignment="1">
      <alignment horizontal="center"/>
    </xf>
    <xf numFmtId="0" fontId="6" fillId="12" borderId="80" xfId="2" applyFont="1" applyFill="1" applyBorder="1" applyAlignment="1">
      <alignment horizontal="center"/>
    </xf>
    <xf numFmtId="0" fontId="2" fillId="12" borderId="82" xfId="2" applyFill="1" applyBorder="1"/>
    <xf numFmtId="0" fontId="2" fillId="12" borderId="0" xfId="2" applyFill="1" applyBorder="1"/>
    <xf numFmtId="0" fontId="2" fillId="0" borderId="0" xfId="2"/>
    <xf numFmtId="0" fontId="2" fillId="12" borderId="82" xfId="2" applyFill="1" applyBorder="1"/>
    <xf numFmtId="0" fontId="2" fillId="12" borderId="82" xfId="2" applyFont="1" applyFill="1" applyBorder="1" applyAlignment="1">
      <alignment horizontal="center"/>
    </xf>
    <xf numFmtId="0" fontId="6" fillId="12" borderId="86" xfId="2" applyFont="1" applyFill="1" applyBorder="1" applyAlignment="1">
      <alignment horizontal="left"/>
    </xf>
    <xf numFmtId="0" fontId="17" fillId="0" borderId="87" xfId="2" applyFont="1" applyBorder="1" applyAlignment="1">
      <alignment horizontal="left"/>
    </xf>
    <xf numFmtId="0" fontId="6" fillId="12" borderId="87" xfId="2" applyFont="1" applyFill="1" applyBorder="1" applyAlignment="1">
      <alignment horizontal="left"/>
    </xf>
    <xf numFmtId="0" fontId="17" fillId="12" borderId="88" xfId="2" applyFont="1" applyFill="1" applyBorder="1" applyAlignment="1">
      <alignment horizontal="right"/>
    </xf>
    <xf numFmtId="0" fontId="2" fillId="12" borderId="82" xfId="2" applyFont="1" applyFill="1" applyBorder="1" applyAlignment="1">
      <alignment horizontal="center"/>
    </xf>
    <xf numFmtId="0" fontId="6" fillId="12" borderId="86" xfId="2" applyFont="1" applyFill="1" applyBorder="1" applyAlignment="1" applyProtection="1">
      <alignment horizontal="left"/>
      <protection locked="0"/>
    </xf>
    <xf numFmtId="0" fontId="17" fillId="0" borderId="87" xfId="2" applyFont="1" applyBorder="1" applyAlignment="1" applyProtection="1">
      <alignment horizontal="left"/>
      <protection locked="0"/>
    </xf>
    <xf numFmtId="0" fontId="6" fillId="12" borderId="87" xfId="2" applyFont="1" applyFill="1" applyBorder="1" applyAlignment="1" applyProtection="1">
      <alignment horizontal="left"/>
      <protection locked="0"/>
    </xf>
    <xf numFmtId="0" fontId="6" fillId="12" borderId="40" xfId="2" applyFont="1" applyFill="1" applyBorder="1" applyAlignment="1" applyProtection="1">
      <alignment horizontal="left"/>
      <protection locked="0"/>
    </xf>
    <xf numFmtId="166" fontId="2" fillId="12" borderId="39" xfId="2" applyNumberFormat="1" applyFill="1" applyBorder="1" applyProtection="1">
      <protection locked="0"/>
    </xf>
    <xf numFmtId="0" fontId="2" fillId="12" borderId="82" xfId="2" applyFont="1" applyFill="1" applyBorder="1" applyAlignment="1">
      <alignment horizontal="right"/>
    </xf>
    <xf numFmtId="0" fontId="2" fillId="12" borderId="0" xfId="2" applyFont="1" applyFill="1" applyBorder="1"/>
    <xf numFmtId="0" fontId="18" fillId="12" borderId="0" xfId="2" applyFont="1" applyFill="1" applyBorder="1" applyAlignment="1">
      <alignment horizontal="center"/>
    </xf>
    <xf numFmtId="166" fontId="2" fillId="12" borderId="39" xfId="2" applyNumberFormat="1" applyFill="1" applyBorder="1" applyAlignment="1" applyProtection="1">
      <protection locked="0"/>
    </xf>
    <xf numFmtId="166" fontId="2" fillId="12" borderId="43" xfId="2" applyNumberFormat="1" applyFill="1" applyBorder="1" applyProtection="1">
      <protection locked="0"/>
    </xf>
    <xf numFmtId="0" fontId="6" fillId="12" borderId="0" xfId="2" applyFont="1" applyFill="1" applyBorder="1"/>
    <xf numFmtId="166" fontId="2" fillId="12" borderId="88" xfId="2" applyNumberFormat="1" applyFill="1" applyBorder="1"/>
    <xf numFmtId="4" fontId="2" fillId="0" borderId="39" xfId="2" applyNumberFormat="1" applyBorder="1" applyAlignment="1"/>
    <xf numFmtId="166" fontId="2" fillId="12" borderId="0" xfId="2" applyNumberFormat="1" applyFill="1" applyBorder="1"/>
    <xf numFmtId="166" fontId="2" fillId="12" borderId="39" xfId="2" applyNumberFormat="1" applyFill="1" applyBorder="1" applyAlignment="1"/>
    <xf numFmtId="0" fontId="2" fillId="12" borderId="0" xfId="2" applyFont="1" applyFill="1"/>
    <xf numFmtId="166" fontId="2" fillId="2" borderId="43" xfId="2" applyNumberFormat="1" applyFill="1" applyBorder="1" applyProtection="1">
      <protection locked="0"/>
    </xf>
    <xf numFmtId="0" fontId="2" fillId="12" borderId="89" xfId="2" applyFill="1" applyBorder="1"/>
    <xf numFmtId="0" fontId="2" fillId="12" borderId="90" xfId="2" applyFill="1" applyBorder="1"/>
    <xf numFmtId="0" fontId="2" fillId="12" borderId="82" xfId="2" applyFill="1" applyBorder="1" applyAlignment="1">
      <alignment vertical="center"/>
    </xf>
    <xf numFmtId="0" fontId="2" fillId="12" borderId="0" xfId="2" applyFill="1" applyBorder="1" applyAlignment="1">
      <alignment vertical="center"/>
    </xf>
    <xf numFmtId="0" fontId="6" fillId="12" borderId="39" xfId="2" applyFont="1" applyFill="1" applyBorder="1" applyAlignment="1">
      <alignment horizontal="center" vertical="center"/>
    </xf>
    <xf numFmtId="0" fontId="6" fillId="12" borderId="87" xfId="2" applyFont="1" applyFill="1" applyBorder="1" applyAlignment="1">
      <alignment horizontal="center" vertical="center" wrapText="1"/>
    </xf>
    <xf numFmtId="0" fontId="6" fillId="12" borderId="91" xfId="2" applyFont="1" applyFill="1" applyBorder="1" applyAlignment="1">
      <alignment horizontal="center" vertical="center" wrapText="1"/>
    </xf>
    <xf numFmtId="0" fontId="2" fillId="12" borderId="91" xfId="2" applyFill="1" applyBorder="1" applyAlignment="1">
      <alignment vertical="center"/>
    </xf>
    <xf numFmtId="0" fontId="6" fillId="12" borderId="40" xfId="2" applyFont="1" applyFill="1" applyBorder="1" applyAlignment="1">
      <alignment vertical="center"/>
    </xf>
    <xf numFmtId="0" fontId="2" fillId="12" borderId="39" xfId="2" applyFont="1" applyFill="1" applyBorder="1" applyAlignment="1">
      <alignment horizontal="right"/>
    </xf>
    <xf numFmtId="0" fontId="2" fillId="12" borderId="87" xfId="2" applyFont="1" applyFill="1" applyBorder="1" applyAlignment="1">
      <alignment horizontal="center"/>
    </xf>
    <xf numFmtId="166" fontId="2" fillId="12" borderId="39" xfId="2" applyNumberFormat="1" applyFill="1" applyBorder="1"/>
    <xf numFmtId="0" fontId="18" fillId="12" borderId="87" xfId="2" applyFont="1" applyFill="1" applyBorder="1" applyAlignment="1">
      <alignment horizontal="center"/>
    </xf>
    <xf numFmtId="0" fontId="6" fillId="12" borderId="40" xfId="2" applyFont="1" applyFill="1" applyBorder="1" applyAlignment="1">
      <alignment horizontal="left"/>
    </xf>
    <xf numFmtId="0" fontId="2" fillId="12" borderId="82" xfId="2" applyFill="1" applyBorder="1" applyAlignment="1">
      <alignment horizontal="left" wrapText="1"/>
    </xf>
    <xf numFmtId="0" fontId="2" fillId="12" borderId="0" xfId="2" applyFill="1" applyBorder="1" applyAlignment="1">
      <alignment horizontal="left" wrapText="1"/>
    </xf>
    <xf numFmtId="16" fontId="2" fillId="12" borderId="87" xfId="2" applyNumberFormat="1" applyFont="1" applyFill="1" applyBorder="1" applyAlignment="1">
      <alignment horizontal="center"/>
    </xf>
    <xf numFmtId="0" fontId="6" fillId="12" borderId="86" xfId="2" applyFont="1" applyFill="1" applyBorder="1" applyAlignment="1" applyProtection="1">
      <alignment horizontal="left"/>
      <protection locked="0"/>
    </xf>
    <xf numFmtId="0" fontId="6" fillId="12" borderId="87" xfId="2" applyFont="1" applyFill="1" applyBorder="1" applyAlignment="1" applyProtection="1">
      <alignment horizontal="left"/>
      <protection locked="0"/>
    </xf>
    <xf numFmtId="0" fontId="6" fillId="12" borderId="40" xfId="2" applyFont="1" applyFill="1" applyBorder="1" applyAlignment="1" applyProtection="1">
      <alignment horizontal="left"/>
      <protection locked="0"/>
    </xf>
    <xf numFmtId="0" fontId="2" fillId="12" borderId="82" xfId="2" applyFont="1" applyFill="1" applyBorder="1" applyAlignment="1">
      <alignment vertical="top"/>
    </xf>
    <xf numFmtId="0" fontId="2" fillId="12" borderId="0" xfId="2" applyFill="1" applyBorder="1" applyAlignment="1">
      <alignment horizontal="right"/>
    </xf>
    <xf numFmtId="0" fontId="2" fillId="12" borderId="0" xfId="2" applyFill="1" applyBorder="1" applyAlignment="1">
      <alignment horizontal="center"/>
    </xf>
    <xf numFmtId="166" fontId="2" fillId="12" borderId="87" xfId="2" applyNumberFormat="1" applyFill="1" applyBorder="1"/>
    <xf numFmtId="0" fontId="2" fillId="12" borderId="0" xfId="2" applyFont="1" applyFill="1" applyBorder="1"/>
    <xf numFmtId="166" fontId="2" fillId="12" borderId="39" xfId="2" applyNumberFormat="1" applyFill="1" applyBorder="1"/>
    <xf numFmtId="0" fontId="2" fillId="12" borderId="86" xfId="2" applyFill="1" applyBorder="1" applyAlignment="1" applyProtection="1">
      <alignment horizontal="center"/>
      <protection locked="0"/>
    </xf>
    <xf numFmtId="0" fontId="2" fillId="12" borderId="87" xfId="2" applyFill="1" applyBorder="1" applyAlignment="1" applyProtection="1">
      <alignment horizontal="center"/>
      <protection locked="0"/>
    </xf>
    <xf numFmtId="0" fontId="2" fillId="12" borderId="40" xfId="2" applyFill="1" applyBorder="1" applyAlignment="1" applyProtection="1">
      <alignment horizontal="center"/>
      <protection locked="0"/>
    </xf>
    <xf numFmtId="166" fontId="2" fillId="12" borderId="43" xfId="2" applyNumberFormat="1" applyFill="1" applyBorder="1"/>
    <xf numFmtId="0" fontId="2" fillId="12" borderId="84" xfId="2" applyFill="1" applyBorder="1"/>
    <xf numFmtId="0" fontId="2" fillId="12" borderId="46" xfId="2" applyFill="1" applyBorder="1"/>
    <xf numFmtId="16" fontId="13" fillId="0" borderId="0" xfId="0" applyNumberFormat="1" applyFont="1"/>
    <xf numFmtId="0" fontId="13" fillId="0" borderId="0" xfId="0" applyFont="1" applyAlignment="1">
      <alignment horizontal="center"/>
    </xf>
    <xf numFmtId="1" fontId="13" fillId="0" borderId="0" xfId="0" applyNumberFormat="1" applyFont="1"/>
    <xf numFmtId="16" fontId="2" fillId="0" borderId="22" xfId="0" applyNumberFormat="1" applyFont="1" applyBorder="1" applyAlignment="1">
      <alignment horizontal="center"/>
    </xf>
    <xf numFmtId="2" fontId="3" fillId="0" borderId="28" xfId="0" applyNumberFormat="1" applyFont="1" applyBorder="1"/>
    <xf numFmtId="2" fontId="3" fillId="0" borderId="24" xfId="0" applyNumberFormat="1" applyFont="1" applyBorder="1"/>
    <xf numFmtId="2" fontId="3" fillId="0" borderId="30" xfId="0" applyNumberFormat="1" applyFont="1" applyBorder="1"/>
    <xf numFmtId="16" fontId="8" fillId="0" borderId="19" xfId="0" applyNumberFormat="1" applyFont="1" applyBorder="1" applyAlignment="1">
      <alignment horizontal="right"/>
    </xf>
    <xf numFmtId="1" fontId="8" fillId="0" borderId="21" xfId="0" applyNumberFormat="1" applyFont="1" applyBorder="1" applyAlignment="1">
      <alignment horizontal="center"/>
    </xf>
    <xf numFmtId="2" fontId="8" fillId="0" borderId="30" xfId="0" applyNumberFormat="1" applyFont="1" applyBorder="1"/>
    <xf numFmtId="2" fontId="8" fillId="0" borderId="31" xfId="0" applyNumberFormat="1" applyFont="1" applyBorder="1"/>
    <xf numFmtId="2" fontId="8" fillId="0" borderId="21" xfId="0" applyNumberFormat="1" applyFont="1" applyBorder="1"/>
    <xf numFmtId="2" fontId="8" fillId="0" borderId="24" xfId="0" applyNumberFormat="1" applyFont="1" applyBorder="1"/>
    <xf numFmtId="2" fontId="8" fillId="0" borderId="28" xfId="0" applyNumberFormat="1" applyFont="1" applyBorder="1"/>
    <xf numFmtId="2" fontId="8" fillId="0" borderId="33" xfId="0" applyNumberFormat="1" applyFont="1" applyBorder="1"/>
    <xf numFmtId="1" fontId="8" fillId="12" borderId="21" xfId="0" applyNumberFormat="1" applyFont="1" applyFill="1" applyBorder="1" applyAlignment="1">
      <alignment horizontal="center"/>
    </xf>
    <xf numFmtId="2" fontId="8" fillId="12" borderId="21" xfId="0" applyNumberFormat="1" applyFont="1" applyFill="1" applyBorder="1"/>
    <xf numFmtId="2" fontId="8" fillId="12" borderId="33" xfId="0" applyNumberFormat="1" applyFont="1" applyFill="1" applyBorder="1"/>
    <xf numFmtId="16" fontId="8" fillId="0" borderId="19" xfId="0" applyNumberFormat="1" applyFont="1" applyBorder="1"/>
    <xf numFmtId="16" fontId="8" fillId="0" borderId="66" xfId="0" applyNumberFormat="1" applyFont="1" applyBorder="1"/>
    <xf numFmtId="2" fontId="8" fillId="0" borderId="34" xfId="0" applyNumberFormat="1" applyFont="1" applyBorder="1"/>
    <xf numFmtId="1" fontId="8" fillId="0" borderId="35" xfId="0" applyNumberFormat="1" applyFont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2" fontId="8" fillId="0" borderId="34" xfId="0" applyNumberFormat="1" applyFont="1" applyBorder="1" applyAlignment="1">
      <alignment horizontal="center"/>
    </xf>
    <xf numFmtId="16" fontId="8" fillId="0" borderId="34" xfId="0" applyNumberFormat="1" applyFont="1" applyBorder="1" applyAlignment="1">
      <alignment horizontal="center"/>
    </xf>
    <xf numFmtId="2" fontId="8" fillId="0" borderId="36" xfId="0" applyNumberFormat="1" applyFont="1" applyBorder="1" applyAlignment="1">
      <alignment horizontal="right"/>
    </xf>
    <xf numFmtId="2" fontId="8" fillId="0" borderId="67" xfId="0" applyNumberFormat="1" applyFont="1" applyBorder="1"/>
    <xf numFmtId="16" fontId="8" fillId="0" borderId="11" xfId="0" applyNumberFormat="1" applyFont="1" applyBorder="1"/>
    <xf numFmtId="2" fontId="8" fillId="0" borderId="0" xfId="0" applyNumberFormat="1" applyFont="1" applyBorder="1"/>
    <xf numFmtId="1" fontId="8" fillId="0" borderId="12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" fontId="8" fillId="0" borderId="0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right"/>
    </xf>
    <xf numFmtId="2" fontId="8" fillId="0" borderId="68" xfId="0" applyNumberFormat="1" applyFont="1" applyBorder="1"/>
    <xf numFmtId="2" fontId="8" fillId="0" borderId="12" xfId="0" applyNumberFormat="1" applyFont="1" applyBorder="1"/>
    <xf numFmtId="2" fontId="8" fillId="0" borderId="48" xfId="0" applyNumberFormat="1" applyFont="1" applyBorder="1"/>
    <xf numFmtId="2" fontId="8" fillId="0" borderId="69" xfId="0" applyNumberFormat="1" applyFont="1" applyBorder="1"/>
    <xf numFmtId="2" fontId="8" fillId="0" borderId="70" xfId="0" applyNumberFormat="1" applyFont="1" applyBorder="1"/>
    <xf numFmtId="16" fontId="20" fillId="13" borderId="19" xfId="0" applyNumberFormat="1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vertical="center"/>
    </xf>
    <xf numFmtId="0" fontId="21" fillId="13" borderId="21" xfId="0" applyFont="1" applyFill="1" applyBorder="1" applyAlignment="1">
      <alignment vertical="center"/>
    </xf>
    <xf numFmtId="0" fontId="21" fillId="13" borderId="22" xfId="0" applyFont="1" applyFill="1" applyBorder="1" applyAlignment="1">
      <alignment vertical="center"/>
    </xf>
    <xf numFmtId="0" fontId="21" fillId="13" borderId="24" xfId="0" applyFont="1" applyFill="1" applyBorder="1" applyAlignment="1">
      <alignment vertical="center"/>
    </xf>
    <xf numFmtId="2" fontId="21" fillId="13" borderId="31" xfId="0" applyNumberFormat="1" applyFont="1" applyFill="1" applyBorder="1" applyAlignment="1">
      <alignment vertical="center"/>
    </xf>
    <xf numFmtId="2" fontId="21" fillId="13" borderId="21" xfId="0" applyNumberFormat="1" applyFont="1" applyFill="1" applyBorder="1" applyAlignment="1">
      <alignment vertical="center"/>
    </xf>
    <xf numFmtId="2" fontId="21" fillId="13" borderId="25" xfId="0" applyNumberFormat="1" applyFont="1" applyFill="1" applyBorder="1" applyAlignment="1">
      <alignment vertical="center"/>
    </xf>
    <xf numFmtId="2" fontId="20" fillId="13" borderId="26" xfId="0" applyNumberFormat="1" applyFont="1" applyFill="1" applyBorder="1" applyAlignment="1">
      <alignment vertical="center"/>
    </xf>
    <xf numFmtId="2" fontId="20" fillId="13" borderId="27" xfId="0" applyNumberFormat="1" applyFont="1" applyFill="1" applyBorder="1" applyAlignment="1">
      <alignment vertical="center"/>
    </xf>
    <xf numFmtId="2" fontId="20" fillId="13" borderId="28" xfId="0" applyNumberFormat="1" applyFont="1" applyFill="1" applyBorder="1" applyAlignment="1">
      <alignment vertical="center"/>
    </xf>
    <xf numFmtId="2" fontId="20" fillId="13" borderId="21" xfId="0" applyNumberFormat="1" applyFont="1" applyFill="1" applyBorder="1" applyAlignment="1">
      <alignment vertical="center"/>
    </xf>
    <xf numFmtId="2" fontId="20" fillId="13" borderId="25" xfId="0" applyNumberFormat="1" applyFont="1" applyFill="1" applyBorder="1" applyAlignment="1">
      <alignment vertical="center"/>
    </xf>
    <xf numFmtId="2" fontId="20" fillId="13" borderId="29" xfId="0" applyNumberFormat="1" applyFont="1" applyFill="1" applyBorder="1" applyAlignment="1">
      <alignment vertical="center"/>
    </xf>
    <xf numFmtId="0" fontId="21" fillId="13" borderId="0" xfId="0" applyFont="1" applyFill="1" applyAlignment="1">
      <alignment vertical="center"/>
    </xf>
    <xf numFmtId="16" fontId="2" fillId="0" borderId="19" xfId="0" applyNumberFormat="1" applyFont="1" applyFill="1" applyBorder="1" applyAlignment="1">
      <alignment horizontal="center" vertical="center"/>
    </xf>
    <xf numFmtId="2" fontId="8" fillId="0" borderId="22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/>
    </xf>
    <xf numFmtId="164" fontId="8" fillId="0" borderId="22" xfId="0" applyNumberFormat="1" applyFont="1" applyFill="1" applyBorder="1" applyAlignment="1">
      <alignment horizontal="center" vertical="center"/>
    </xf>
    <xf numFmtId="16" fontId="8" fillId="0" borderId="22" xfId="0" applyNumberFormat="1" applyFont="1" applyFill="1" applyBorder="1" applyAlignment="1">
      <alignment horizontal="center" vertical="center"/>
    </xf>
    <xf numFmtId="2" fontId="2" fillId="0" borderId="30" xfId="0" applyNumberFormat="1" applyFont="1" applyFill="1" applyBorder="1" applyAlignment="1">
      <alignment vertical="center"/>
    </xf>
    <xf numFmtId="2" fontId="2" fillId="0" borderId="31" xfId="0" applyNumberFormat="1" applyFont="1" applyFill="1" applyBorder="1" applyAlignment="1">
      <alignment vertical="center"/>
    </xf>
    <xf numFmtId="2" fontId="2" fillId="0" borderId="21" xfId="0" applyNumberFormat="1" applyFont="1" applyFill="1" applyBorder="1" applyAlignment="1">
      <alignment vertical="center"/>
    </xf>
    <xf numFmtId="2" fontId="2" fillId="0" borderId="22" xfId="0" applyNumberFormat="1" applyFont="1" applyFill="1" applyBorder="1" applyAlignment="1">
      <alignment vertical="center"/>
    </xf>
    <xf numFmtId="2" fontId="2" fillId="0" borderId="24" xfId="0" applyNumberFormat="1" applyFont="1" applyFill="1" applyBorder="1" applyAlignment="1">
      <alignment vertical="center"/>
    </xf>
    <xf numFmtId="2" fontId="2" fillId="0" borderId="28" xfId="0" applyNumberFormat="1" applyFont="1" applyFill="1" applyBorder="1" applyAlignment="1">
      <alignment vertical="center"/>
    </xf>
    <xf numFmtId="2" fontId="2" fillId="0" borderId="3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" fontId="0" fillId="14" borderId="0" xfId="0" applyNumberFormat="1" applyFill="1"/>
    <xf numFmtId="1" fontId="14" fillId="14" borderId="0" xfId="0" applyNumberFormat="1" applyFont="1" applyFill="1"/>
    <xf numFmtId="2" fontId="10" fillId="0" borderId="22" xfId="0" applyNumberFormat="1" applyFont="1" applyBorder="1"/>
    <xf numFmtId="0" fontId="10" fillId="0" borderId="21" xfId="0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16" fontId="9" fillId="0" borderId="22" xfId="0" applyNumberFormat="1" applyFont="1" applyBorder="1" applyAlignment="1">
      <alignment horizontal="center"/>
    </xf>
    <xf numFmtId="2" fontId="10" fillId="0" borderId="30" xfId="0" applyNumberFormat="1" applyFont="1" applyBorder="1"/>
    <xf numFmtId="2" fontId="10" fillId="0" borderId="31" xfId="0" applyNumberFormat="1" applyFont="1" applyBorder="1"/>
    <xf numFmtId="2" fontId="10" fillId="0" borderId="21" xfId="0" applyNumberFormat="1" applyFont="1" applyBorder="1"/>
    <xf numFmtId="2" fontId="10" fillId="0" borderId="24" xfId="0" applyNumberFormat="1" applyFont="1" applyBorder="1"/>
    <xf numFmtId="2" fontId="10" fillId="0" borderId="28" xfId="0" applyNumberFormat="1" applyFont="1" applyBorder="1"/>
    <xf numFmtId="2" fontId="10" fillId="0" borderId="33" xfId="0" applyNumberFormat="1" applyFont="1" applyBorder="1"/>
    <xf numFmtId="0" fontId="9" fillId="0" borderId="0" xfId="0" applyFont="1"/>
    <xf numFmtId="0" fontId="22" fillId="0" borderId="0" xfId="0" applyFont="1"/>
    <xf numFmtId="2" fontId="9" fillId="0" borderId="20" xfId="0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6" fontId="9" fillId="0" borderId="23" xfId="0" applyNumberFormat="1" applyFont="1" applyBorder="1" applyAlignment="1">
      <alignment horizontal="center"/>
    </xf>
    <xf numFmtId="16" fontId="23" fillId="0" borderId="19" xfId="0" applyNumberFormat="1" applyFont="1" applyBorder="1" applyAlignment="1">
      <alignment horizontal="left"/>
    </xf>
    <xf numFmtId="2" fontId="2" fillId="15" borderId="24" xfId="0" applyNumberFormat="1" applyFont="1" applyFill="1" applyBorder="1" applyAlignment="1">
      <alignment vertical="center"/>
    </xf>
    <xf numFmtId="0" fontId="6" fillId="12" borderId="80" xfId="2" applyFont="1" applyFill="1" applyBorder="1" applyAlignment="1">
      <alignment horizontal="center"/>
    </xf>
    <xf numFmtId="0" fontId="6" fillId="12" borderId="82" xfId="2" applyFont="1" applyFill="1" applyBorder="1" applyAlignment="1">
      <alignment horizontal="center"/>
    </xf>
    <xf numFmtId="0" fontId="6" fillId="12" borderId="87" xfId="2" applyFont="1" applyFill="1" applyBorder="1" applyAlignment="1">
      <alignment horizontal="center" vertical="center" wrapText="1"/>
    </xf>
    <xf numFmtId="0" fontId="2" fillId="12" borderId="0" xfId="2" applyFont="1" applyFill="1" applyBorder="1" applyAlignment="1">
      <alignment horizontal="center"/>
    </xf>
  </cellXfs>
  <cellStyles count="3">
    <cellStyle name="Explanatory Text" xfId="2" builtinId="53" customBuiltin="1"/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E6B9B8"/>
      <rgbColor rgb="FF878787"/>
      <rgbColor rgb="FF9999FF"/>
      <rgbColor rgb="FFC0504D"/>
      <rgbColor rgb="FFF2DCDB"/>
      <rgbColor rgb="FFCCFFFF"/>
      <rgbColor rgb="FF660066"/>
      <rgbColor rgb="FFFF8080"/>
      <rgbColor rgb="FF0066CC"/>
      <rgbColor rgb="FFD9D9D9"/>
      <rgbColor rgb="FF000080"/>
      <rgbColor rgb="FFFF00FF"/>
      <rgbColor rgb="FFFFFF13"/>
      <rgbColor rgb="FF00FFFF"/>
      <rgbColor rgb="FF800080"/>
      <rgbColor rgb="FF800000"/>
      <rgbColor rgb="FF008080"/>
      <rgbColor rgb="FF0000FF"/>
      <rgbColor rgb="FF00CCFF"/>
      <rgbColor rgb="FFD7E4BD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000"/>
      <rgbColor rgb="FFF79646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Budget!$C$22:$O$22</c:f>
              <c:strCache>
                <c:ptCount val="13"/>
                <c:pt idx="0">
                  <c:v>clerk</c:v>
                </c:pt>
                <c:pt idx="1">
                  <c:v>Admin</c:v>
                </c:pt>
                <c:pt idx="2">
                  <c:v>St Michaels</c:v>
                </c:pt>
                <c:pt idx="3">
                  <c:v>RBWM</c:v>
                </c:pt>
                <c:pt idx="4">
                  <c:v>greens</c:v>
                </c:pt>
                <c:pt idx="5">
                  <c:v>insurance</c:v>
                </c:pt>
                <c:pt idx="6">
                  <c:v>youth</c:v>
                </c:pt>
                <c:pt idx="7">
                  <c:v>One off</c:v>
                </c:pt>
                <c:pt idx="8">
                  <c:v>web</c:v>
                </c:pt>
                <c:pt idx="9">
                  <c:v>hpss</c:v>
                </c:pt>
                <c:pt idx="10">
                  <c:v>bank charges</c:v>
                </c:pt>
                <c:pt idx="11">
                  <c:v>audit</c:v>
                </c:pt>
                <c:pt idx="12">
                  <c:v>Champney</c:v>
                </c:pt>
              </c:strCache>
            </c:strRef>
          </c:cat>
          <c:val>
            <c:numRef>
              <c:f>Budget!$C$23:$O$23</c:f>
              <c:numCache>
                <c:formatCode>General</c:formatCode>
                <c:ptCount val="13"/>
                <c:pt idx="0">
                  <c:v>9000</c:v>
                </c:pt>
                <c:pt idx="1">
                  <c:v>2000</c:v>
                </c:pt>
                <c:pt idx="2">
                  <c:v>290</c:v>
                </c:pt>
                <c:pt idx="3">
                  <c:v>200</c:v>
                </c:pt>
                <c:pt idx="4">
                  <c:v>10000</c:v>
                </c:pt>
                <c:pt idx="5">
                  <c:v>2000</c:v>
                </c:pt>
                <c:pt idx="6">
                  <c:v>700</c:v>
                </c:pt>
                <c:pt idx="7">
                  <c:v>1250</c:v>
                </c:pt>
                <c:pt idx="8">
                  <c:v>700</c:v>
                </c:pt>
                <c:pt idx="9">
                  <c:v>1</c:v>
                </c:pt>
                <c:pt idx="10">
                  <c:v>84</c:v>
                </c:pt>
                <c:pt idx="11">
                  <c:v>750</c:v>
                </c:pt>
                <c:pt idx="12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F3-4E71-8852-172FFE4FDD24}"/>
            </c:ext>
          </c:extLst>
        </c:ser>
        <c:ser>
          <c:idx val="1"/>
          <c:order val="1"/>
          <c:tx>
            <c:v>end of year projected spend</c:v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Budget!$C$22:$O$22</c:f>
              <c:strCache>
                <c:ptCount val="13"/>
                <c:pt idx="0">
                  <c:v>clerk</c:v>
                </c:pt>
                <c:pt idx="1">
                  <c:v>Admin</c:v>
                </c:pt>
                <c:pt idx="2">
                  <c:v>St Michaels</c:v>
                </c:pt>
                <c:pt idx="3">
                  <c:v>RBWM</c:v>
                </c:pt>
                <c:pt idx="4">
                  <c:v>greens</c:v>
                </c:pt>
                <c:pt idx="5">
                  <c:v>insurance</c:v>
                </c:pt>
                <c:pt idx="6">
                  <c:v>youth</c:v>
                </c:pt>
                <c:pt idx="7">
                  <c:v>One off</c:v>
                </c:pt>
                <c:pt idx="8">
                  <c:v>web</c:v>
                </c:pt>
                <c:pt idx="9">
                  <c:v>hpss</c:v>
                </c:pt>
                <c:pt idx="10">
                  <c:v>bank charges</c:v>
                </c:pt>
                <c:pt idx="11">
                  <c:v>audit</c:v>
                </c:pt>
                <c:pt idx="12">
                  <c:v>Champney</c:v>
                </c:pt>
              </c:strCache>
            </c:strRef>
          </c:cat>
          <c:val>
            <c:numRef>
              <c:f>Budget!$C$24:$O$24</c:f>
              <c:numCache>
                <c:formatCode>0</c:formatCode>
                <c:ptCount val="13"/>
                <c:pt idx="0">
                  <c:v>10254.160000000003</c:v>
                </c:pt>
                <c:pt idx="1">
                  <c:v>2113.16</c:v>
                </c:pt>
                <c:pt idx="2">
                  <c:v>0</c:v>
                </c:pt>
                <c:pt idx="3">
                  <c:v>0</c:v>
                </c:pt>
                <c:pt idx="4">
                  <c:v>15040.213333333333</c:v>
                </c:pt>
                <c:pt idx="5">
                  <c:v>1882.12</c:v>
                </c:pt>
                <c:pt idx="6">
                  <c:v>0</c:v>
                </c:pt>
                <c:pt idx="7">
                  <c:v>15464.173333333334</c:v>
                </c:pt>
                <c:pt idx="8">
                  <c:v>573.33333333333326</c:v>
                </c:pt>
                <c:pt idx="9">
                  <c:v>1</c:v>
                </c:pt>
                <c:pt idx="10">
                  <c:v>72</c:v>
                </c:pt>
                <c:pt idx="11">
                  <c:v>560</c:v>
                </c:pt>
                <c:pt idx="12">
                  <c:v>6925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F3-4E71-8852-172FFE4FD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92160"/>
        <c:axId val="45293952"/>
      </c:barChart>
      <c:catAx>
        <c:axId val="4529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45293952"/>
        <c:crosses val="autoZero"/>
        <c:auto val="1"/>
        <c:lblAlgn val="ctr"/>
        <c:lblOffset val="100"/>
        <c:noMultiLvlLbl val="1"/>
      </c:catAx>
      <c:valAx>
        <c:axId val="45293952"/>
        <c:scaling>
          <c:logBase val="10"/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\£#,##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4529216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165462</xdr:colOff>
      <xdr:row>15</xdr:row>
      <xdr:rowOff>46308</xdr:rowOff>
    </xdr:from>
    <xdr:to>
      <xdr:col>10</xdr:col>
      <xdr:colOff>38957</xdr:colOff>
      <xdr:row>17</xdr:row>
      <xdr:rowOff>76522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5999525" y="3844402"/>
          <a:ext cx="1809450" cy="411214"/>
        </a:xfrm>
        <a:prstGeom prst="rect">
          <a:avLst/>
        </a:prstGeom>
        <a:solidFill>
          <a:srgbClr val="FFFF00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sz="1100" b="0" strike="noStrike" spc="-1">
              <a:solidFill>
                <a:srgbClr val="000000"/>
              </a:solidFill>
              <a:latin typeface="Calibri"/>
            </a:rPr>
            <a:t>from Jayflex towards DeFib</a:t>
          </a:r>
          <a:endParaRPr lang="en-GB" sz="11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304920</xdr:colOff>
      <xdr:row>48</xdr:row>
      <xdr:rowOff>95400</xdr:rowOff>
    </xdr:from>
    <xdr:to>
      <xdr:col>11</xdr:col>
      <xdr:colOff>276120</xdr:colOff>
      <xdr:row>48</xdr:row>
      <xdr:rowOff>171360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238125</xdr:colOff>
      <xdr:row>65</xdr:row>
      <xdr:rowOff>0</xdr:rowOff>
    </xdr:to>
    <xdr:sp macro="" textlink="">
      <xdr:nvSpPr>
        <xdr:cNvPr id="2052" name="shapetype_202" hidden="1">
          <a:extLst>
            <a:ext uri="{FF2B5EF4-FFF2-40B4-BE49-F238E27FC236}">
              <a16:creationId xmlns="" xmlns:a16="http://schemas.microsoft.com/office/drawing/2014/main" id="{00000000-0008-0000-05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238125</xdr:colOff>
      <xdr:row>65</xdr:row>
      <xdr:rowOff>0</xdr:rowOff>
    </xdr:to>
    <xdr:sp macro="" textlink="">
      <xdr:nvSpPr>
        <xdr:cNvPr id="2050" name="shapetype_202" hidden="1">
          <a:extLst>
            <a:ext uri="{FF2B5EF4-FFF2-40B4-BE49-F238E27FC236}">
              <a16:creationId xmlns="" xmlns:a16="http://schemas.microsoft.com/office/drawing/2014/main" id="{00000000-0008-0000-05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zoomScale="80" zoomScaleNormal="80" workbookViewId="0">
      <pane ySplit="5" topLeftCell="A21" activePane="bottomLeft" state="frozen"/>
      <selection activeCell="F1" sqref="F1"/>
      <selection pane="bottomLeft" activeCell="I45" sqref="I45"/>
    </sheetView>
  </sheetViews>
  <sheetFormatPr defaultRowHeight="15" x14ac:dyDescent="0.25"/>
  <cols>
    <col min="1" max="1" width="9.140625" style="1" customWidth="1"/>
    <col min="2" max="2" width="29.7109375" style="2" customWidth="1"/>
    <col min="3" max="3" width="12" style="3" customWidth="1"/>
    <col min="4" max="4" width="6.140625" style="4" customWidth="1"/>
    <col min="5" max="5" width="11.5703125" style="5" customWidth="1"/>
    <col min="6" max="6" width="8.28515625" style="1" customWidth="1"/>
    <col min="7" max="7" width="12.42578125" style="2" customWidth="1"/>
    <col min="8" max="8" width="10.42578125" style="2" customWidth="1"/>
    <col min="9" max="9" width="9.85546875" style="2" customWidth="1"/>
    <col min="10" max="11" width="8.7109375" style="2" customWidth="1"/>
    <col min="12" max="12" width="12.42578125" style="2" customWidth="1"/>
    <col min="13" max="13" width="10.42578125" style="2" customWidth="1"/>
    <col min="14" max="14" width="9.28515625" style="2" customWidth="1"/>
    <col min="15" max="15" width="11.7109375" style="2" customWidth="1"/>
    <col min="16" max="16" width="8.7109375" style="2" customWidth="1"/>
    <col min="17" max="17" width="9.85546875" style="2" customWidth="1"/>
    <col min="18" max="18" width="10" style="2" customWidth="1"/>
    <col min="19" max="22" width="8.7109375" style="2" customWidth="1"/>
    <col min="23" max="23" width="9.7109375" style="2" customWidth="1"/>
    <col min="24" max="24" width="8.7109375" style="2" customWidth="1"/>
    <col min="25" max="25" width="10.7109375" style="2" customWidth="1"/>
    <col min="26" max="26" width="8.7109375" style="2" customWidth="1"/>
    <col min="27" max="27" width="14.28515625" style="6" customWidth="1"/>
    <col min="28" max="28" width="11.28515625" style="7" customWidth="1"/>
    <col min="29" max="29" width="9.140625" style="7" customWidth="1"/>
    <col min="30" max="30" width="11.28515625" style="7" customWidth="1"/>
    <col min="31" max="1025" width="9.140625" style="7" customWidth="1"/>
  </cols>
  <sheetData>
    <row r="1" spans="1:28" x14ac:dyDescent="0.25">
      <c r="B1" s="8" t="s">
        <v>0</v>
      </c>
    </row>
    <row r="2" spans="1:28" x14ac:dyDescent="0.25">
      <c r="B2" s="8"/>
    </row>
    <row r="3" spans="1:28" x14ac:dyDescent="0.25">
      <c r="B3" s="8"/>
      <c r="G3" s="9" t="s">
        <v>1</v>
      </c>
      <c r="H3" s="10"/>
      <c r="I3" s="10"/>
      <c r="J3" s="10"/>
      <c r="K3" s="10"/>
      <c r="L3" s="11" t="s">
        <v>2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8" ht="30" x14ac:dyDescent="0.25">
      <c r="A4" s="13" t="s">
        <v>3</v>
      </c>
      <c r="B4" s="14" t="s">
        <v>4</v>
      </c>
      <c r="C4" s="15" t="s">
        <v>5</v>
      </c>
      <c r="D4" s="16" t="s">
        <v>6</v>
      </c>
      <c r="E4" s="17" t="s">
        <v>7</v>
      </c>
      <c r="F4" s="18" t="s">
        <v>8</v>
      </c>
      <c r="G4" s="19" t="s">
        <v>9</v>
      </c>
      <c r="H4" s="20" t="s">
        <v>10</v>
      </c>
      <c r="I4" s="21" t="s">
        <v>11</v>
      </c>
      <c r="J4" s="21" t="s">
        <v>12</v>
      </c>
      <c r="K4" s="22" t="s">
        <v>13</v>
      </c>
      <c r="L4" s="23" t="s">
        <v>9</v>
      </c>
      <c r="M4" s="24" t="s">
        <v>14</v>
      </c>
      <c r="N4" s="25" t="s">
        <v>15</v>
      </c>
      <c r="O4" s="25" t="s">
        <v>16</v>
      </c>
      <c r="P4" s="25" t="s">
        <v>17</v>
      </c>
      <c r="Q4" s="25" t="s">
        <v>18</v>
      </c>
      <c r="R4" s="25" t="s">
        <v>19</v>
      </c>
      <c r="S4" s="25" t="s">
        <v>20</v>
      </c>
      <c r="T4" s="25" t="s">
        <v>21</v>
      </c>
      <c r="U4" s="25" t="s">
        <v>22</v>
      </c>
      <c r="V4" s="25" t="s">
        <v>23</v>
      </c>
      <c r="W4" s="26" t="s">
        <v>24</v>
      </c>
      <c r="X4" s="25" t="s">
        <v>25</v>
      </c>
      <c r="Y4" s="25" t="s">
        <v>26</v>
      </c>
      <c r="Z4" s="27" t="s">
        <v>27</v>
      </c>
    </row>
    <row r="5" spans="1:28" x14ac:dyDescent="0.25">
      <c r="A5" s="28">
        <v>42826</v>
      </c>
      <c r="B5" s="29" t="s">
        <v>28</v>
      </c>
      <c r="C5" s="30"/>
      <c r="D5" s="31"/>
      <c r="E5" s="32"/>
      <c r="F5" s="33"/>
      <c r="G5" s="34">
        <v>45699.19</v>
      </c>
      <c r="H5" s="35"/>
      <c r="I5" s="36"/>
      <c r="J5" s="36"/>
      <c r="K5" s="37"/>
      <c r="L5" s="38"/>
      <c r="M5" s="37"/>
      <c r="N5" s="37"/>
      <c r="O5" s="37"/>
      <c r="P5" s="37"/>
      <c r="Q5" s="37"/>
      <c r="R5" s="37"/>
      <c r="S5" s="37"/>
      <c r="T5" s="37"/>
      <c r="U5" s="37"/>
      <c r="V5" s="37"/>
      <c r="W5" s="36"/>
      <c r="X5" s="36"/>
      <c r="Y5" s="36"/>
      <c r="Z5" s="39"/>
    </row>
    <row r="6" spans="1:28" s="421" customFormat="1" ht="14.25" x14ac:dyDescent="0.25">
      <c r="A6" s="407">
        <v>43566</v>
      </c>
      <c r="B6" s="408" t="s">
        <v>30</v>
      </c>
      <c r="C6" s="409"/>
      <c r="D6" s="410"/>
      <c r="E6" s="410">
        <v>175.96</v>
      </c>
      <c r="F6" s="410"/>
      <c r="G6" s="411">
        <v>175.96</v>
      </c>
      <c r="H6" s="412"/>
      <c r="I6" s="413"/>
      <c r="J6" s="414">
        <v>175.96</v>
      </c>
      <c r="K6" s="415"/>
      <c r="L6" s="416"/>
      <c r="M6" s="417"/>
      <c r="N6" s="418"/>
      <c r="O6" s="418"/>
      <c r="P6" s="418"/>
      <c r="Q6" s="418"/>
      <c r="R6" s="418"/>
      <c r="S6" s="418"/>
      <c r="T6" s="418"/>
      <c r="U6" s="418"/>
      <c r="V6" s="418"/>
      <c r="W6" s="419"/>
      <c r="X6" s="419"/>
      <c r="Y6" s="419"/>
      <c r="Z6" s="420"/>
    </row>
    <row r="7" spans="1:28" x14ac:dyDescent="0.25">
      <c r="A7" s="54"/>
      <c r="B7" s="55" t="s">
        <v>31</v>
      </c>
      <c r="C7" s="41">
        <v>9732182</v>
      </c>
      <c r="D7" s="52"/>
      <c r="E7" s="53">
        <v>12715</v>
      </c>
      <c r="F7" s="56">
        <v>43559</v>
      </c>
      <c r="G7" s="57">
        <v>12715</v>
      </c>
      <c r="H7" s="58">
        <v>12715</v>
      </c>
      <c r="I7" s="59"/>
      <c r="J7" s="60"/>
      <c r="K7" s="47"/>
      <c r="L7" s="48"/>
      <c r="M7" s="49"/>
      <c r="N7" s="50"/>
      <c r="O7" s="50"/>
      <c r="P7" s="50"/>
      <c r="Q7" s="50"/>
      <c r="R7" s="50"/>
      <c r="S7" s="50"/>
      <c r="T7" s="50"/>
      <c r="U7" s="50"/>
      <c r="V7" s="50"/>
      <c r="W7" s="46"/>
      <c r="X7" s="46"/>
      <c r="Y7" s="46"/>
      <c r="Z7" s="51"/>
    </row>
    <row r="8" spans="1:28" x14ac:dyDescent="0.25">
      <c r="A8" s="54"/>
      <c r="B8" s="55" t="s">
        <v>32</v>
      </c>
      <c r="C8" s="41">
        <v>20127932</v>
      </c>
      <c r="D8" s="42"/>
      <c r="E8" s="43">
        <v>2364</v>
      </c>
      <c r="F8" s="44">
        <v>43579</v>
      </c>
      <c r="G8" s="45">
        <v>2364</v>
      </c>
      <c r="H8" s="58"/>
      <c r="I8" s="59">
        <v>2364</v>
      </c>
      <c r="J8" s="60"/>
      <c r="K8" s="47"/>
      <c r="L8" s="48"/>
      <c r="M8" s="49"/>
      <c r="N8" s="50"/>
      <c r="O8" s="50"/>
      <c r="P8" s="50"/>
      <c r="Q8" s="50"/>
      <c r="R8" s="50"/>
      <c r="S8" s="50"/>
      <c r="T8" s="50"/>
      <c r="U8" s="50"/>
      <c r="V8" s="50"/>
      <c r="W8" s="46"/>
      <c r="X8" s="46"/>
      <c r="Y8" s="46"/>
      <c r="Z8" s="51"/>
    </row>
    <row r="9" spans="1:28" x14ac:dyDescent="0.25">
      <c r="A9" s="40">
        <v>43571</v>
      </c>
      <c r="B9" s="55" t="s">
        <v>33</v>
      </c>
      <c r="C9" s="61">
        <v>2932</v>
      </c>
      <c r="D9" s="42">
        <v>501</v>
      </c>
      <c r="E9" s="43">
        <v>501</v>
      </c>
      <c r="F9" s="62">
        <v>43593</v>
      </c>
      <c r="G9" s="63"/>
      <c r="H9" s="64"/>
      <c r="I9" s="50"/>
      <c r="J9" s="50"/>
      <c r="K9" s="65"/>
      <c r="L9" s="66">
        <v>501</v>
      </c>
      <c r="M9" s="49"/>
      <c r="N9" s="50"/>
      <c r="O9" s="50"/>
      <c r="P9" s="50"/>
      <c r="Q9" s="50">
        <v>417.5</v>
      </c>
      <c r="R9" s="50"/>
      <c r="S9" s="50"/>
      <c r="T9" s="50"/>
      <c r="U9" s="50"/>
      <c r="V9" s="50"/>
      <c r="W9" s="50"/>
      <c r="X9" s="50"/>
      <c r="Y9" s="50"/>
      <c r="Z9" s="67">
        <v>83.5</v>
      </c>
    </row>
    <row r="10" spans="1:28" x14ac:dyDescent="0.25">
      <c r="A10" s="40">
        <v>43571</v>
      </c>
      <c r="B10" s="55" t="s">
        <v>33</v>
      </c>
      <c r="C10" s="61">
        <v>2844</v>
      </c>
      <c r="D10" s="42">
        <v>502</v>
      </c>
      <c r="E10" s="43">
        <v>441</v>
      </c>
      <c r="F10" s="62">
        <v>43593</v>
      </c>
      <c r="G10" s="63"/>
      <c r="H10" s="64"/>
      <c r="I10" s="50"/>
      <c r="J10" s="50"/>
      <c r="K10" s="65"/>
      <c r="L10" s="66">
        <v>441</v>
      </c>
      <c r="M10" s="49"/>
      <c r="N10" s="50"/>
      <c r="O10" s="50"/>
      <c r="P10" s="50"/>
      <c r="Q10" s="50">
        <v>367.5</v>
      </c>
      <c r="R10" s="50"/>
      <c r="S10" s="50"/>
      <c r="T10" s="50"/>
      <c r="U10" s="50"/>
      <c r="V10" s="50"/>
      <c r="W10" s="50"/>
      <c r="X10" s="50"/>
      <c r="Y10" s="50"/>
      <c r="Z10" s="67">
        <v>73.5</v>
      </c>
    </row>
    <row r="11" spans="1:28" x14ac:dyDescent="0.25">
      <c r="A11" s="40">
        <v>43571</v>
      </c>
      <c r="B11" s="55" t="s">
        <v>34</v>
      </c>
      <c r="C11" s="61" t="s">
        <v>35</v>
      </c>
      <c r="D11" s="42">
        <v>503</v>
      </c>
      <c r="E11" s="43">
        <v>100</v>
      </c>
      <c r="F11" s="62">
        <v>43650</v>
      </c>
      <c r="G11" s="63"/>
      <c r="H11" s="64"/>
      <c r="I11" s="50"/>
      <c r="J11" s="50"/>
      <c r="K11" s="65"/>
      <c r="L11" s="458">
        <v>100</v>
      </c>
      <c r="M11" s="49"/>
      <c r="N11" s="50"/>
      <c r="O11" s="50"/>
      <c r="P11" s="50"/>
      <c r="Q11" s="50"/>
      <c r="R11" s="50"/>
      <c r="S11" s="50"/>
      <c r="T11" s="50">
        <v>100</v>
      </c>
      <c r="U11" s="50"/>
      <c r="V11" s="50"/>
      <c r="W11" s="50"/>
      <c r="X11" s="50"/>
      <c r="Y11" s="50"/>
      <c r="Z11" s="67"/>
    </row>
    <row r="12" spans="1:28" x14ac:dyDescent="0.25">
      <c r="A12" s="40">
        <v>43571</v>
      </c>
      <c r="B12" s="55" t="s">
        <v>36</v>
      </c>
      <c r="C12" s="61" t="s">
        <v>37</v>
      </c>
      <c r="D12" s="42">
        <v>504</v>
      </c>
      <c r="E12" s="43">
        <v>753.18</v>
      </c>
      <c r="F12" s="62">
        <v>43584</v>
      </c>
      <c r="G12" s="63"/>
      <c r="H12" s="64"/>
      <c r="I12" s="50"/>
      <c r="J12" s="50"/>
      <c r="K12" s="65"/>
      <c r="L12" s="66">
        <v>753.18</v>
      </c>
      <c r="M12" s="49">
        <v>753.18</v>
      </c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67"/>
    </row>
    <row r="13" spans="1:28" x14ac:dyDescent="0.25">
      <c r="A13" s="40">
        <v>43571</v>
      </c>
      <c r="B13" s="55" t="s">
        <v>38</v>
      </c>
      <c r="C13" s="61" t="s">
        <v>37</v>
      </c>
      <c r="D13" s="42">
        <v>505</v>
      </c>
      <c r="E13" s="43">
        <v>83.6</v>
      </c>
      <c r="F13" s="62">
        <v>43580</v>
      </c>
      <c r="G13" s="63"/>
      <c r="H13" s="64"/>
      <c r="I13" s="50"/>
      <c r="J13" s="50"/>
      <c r="K13" s="65"/>
      <c r="L13" s="66">
        <v>83.6</v>
      </c>
      <c r="M13" s="49">
        <v>83.6</v>
      </c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67"/>
    </row>
    <row r="14" spans="1:28" x14ac:dyDescent="0.25">
      <c r="A14" s="40">
        <v>43571</v>
      </c>
      <c r="B14" s="68" t="s">
        <v>36</v>
      </c>
      <c r="C14" s="61" t="s">
        <v>39</v>
      </c>
      <c r="D14" s="42">
        <v>506</v>
      </c>
      <c r="E14" s="43">
        <v>762.07</v>
      </c>
      <c r="F14" s="62">
        <v>43584</v>
      </c>
      <c r="G14" s="63"/>
      <c r="H14" s="64"/>
      <c r="I14" s="50"/>
      <c r="J14" s="50"/>
      <c r="K14" s="65"/>
      <c r="L14" s="66">
        <v>762.07</v>
      </c>
      <c r="M14" s="49"/>
      <c r="N14" s="50">
        <v>698.09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67">
        <v>63.98</v>
      </c>
      <c r="AA14" s="6" t="s">
        <v>40</v>
      </c>
      <c r="AB14" s="6" t="s">
        <v>41</v>
      </c>
    </row>
    <row r="15" spans="1:28" s="435" customFormat="1" x14ac:dyDescent="0.25">
      <c r="A15" s="422">
        <v>43580</v>
      </c>
      <c r="B15" s="423" t="s">
        <v>284</v>
      </c>
      <c r="C15" s="424"/>
      <c r="D15" s="425"/>
      <c r="E15" s="426">
        <v>1000</v>
      </c>
      <c r="F15" s="427">
        <v>43580</v>
      </c>
      <c r="G15" s="428">
        <v>1000</v>
      </c>
      <c r="H15" s="429"/>
      <c r="I15" s="430"/>
      <c r="J15" s="430">
        <v>1000</v>
      </c>
      <c r="K15" s="431"/>
      <c r="L15" s="432"/>
      <c r="M15" s="433"/>
      <c r="N15" s="430"/>
      <c r="O15" s="430"/>
      <c r="P15" s="430"/>
      <c r="Q15" s="430"/>
      <c r="R15" s="430"/>
      <c r="S15" s="430"/>
      <c r="T15" s="430"/>
      <c r="U15" s="430"/>
      <c r="V15" s="430"/>
      <c r="W15" s="430"/>
      <c r="X15" s="430"/>
      <c r="Y15" s="430"/>
      <c r="Z15" s="434"/>
    </row>
    <row r="16" spans="1:28" x14ac:dyDescent="0.25">
      <c r="A16" s="40">
        <v>43599</v>
      </c>
      <c r="B16" s="68" t="s">
        <v>33</v>
      </c>
      <c r="C16" s="61">
        <v>2979</v>
      </c>
      <c r="D16" s="42">
        <v>507</v>
      </c>
      <c r="E16" s="43">
        <v>501</v>
      </c>
      <c r="F16" s="62">
        <v>43608</v>
      </c>
      <c r="G16" s="63"/>
      <c r="H16" s="64"/>
      <c r="I16" s="50"/>
      <c r="J16" s="50"/>
      <c r="K16" s="65"/>
      <c r="L16" s="66">
        <v>501</v>
      </c>
      <c r="M16" s="49"/>
      <c r="N16" s="50"/>
      <c r="O16" s="50"/>
      <c r="P16" s="50"/>
      <c r="Q16" s="50">
        <v>417.5</v>
      </c>
      <c r="R16" s="50"/>
      <c r="S16" s="50"/>
      <c r="T16" s="50"/>
      <c r="U16" s="50"/>
      <c r="V16" s="50"/>
      <c r="W16" s="50"/>
      <c r="X16" s="50"/>
      <c r="Y16" s="50"/>
      <c r="Z16" s="67">
        <v>83.5</v>
      </c>
    </row>
    <row r="17" spans="1:31" x14ac:dyDescent="0.25">
      <c r="A17" s="40">
        <v>43599</v>
      </c>
      <c r="B17" s="68" t="s">
        <v>42</v>
      </c>
      <c r="C17" s="61">
        <v>19651</v>
      </c>
      <c r="D17" s="42">
        <v>508</v>
      </c>
      <c r="E17" s="43">
        <v>102.6</v>
      </c>
      <c r="F17" s="62">
        <v>43620</v>
      </c>
      <c r="G17" s="63"/>
      <c r="H17" s="64"/>
      <c r="I17" s="50"/>
      <c r="J17" s="50"/>
      <c r="K17" s="65"/>
      <c r="L17" s="66">
        <v>102.6</v>
      </c>
      <c r="M17" s="49"/>
      <c r="N17" s="50"/>
      <c r="O17" s="50"/>
      <c r="P17" s="50"/>
      <c r="Q17" s="50"/>
      <c r="R17" s="50"/>
      <c r="S17" s="50"/>
      <c r="T17" s="50">
        <v>85.5</v>
      </c>
      <c r="U17" s="50"/>
      <c r="V17" s="50"/>
      <c r="W17" s="50"/>
      <c r="X17" s="50"/>
      <c r="Y17" s="50"/>
      <c r="Z17" s="67">
        <v>17.100000000000001</v>
      </c>
      <c r="AA17" s="69">
        <v>757996451</v>
      </c>
    </row>
    <row r="18" spans="1:31" x14ac:dyDescent="0.25">
      <c r="A18" s="40">
        <v>43599</v>
      </c>
      <c r="B18" s="68" t="s">
        <v>43</v>
      </c>
      <c r="C18" s="61">
        <v>10762</v>
      </c>
      <c r="D18" s="42">
        <v>509</v>
      </c>
      <c r="E18" s="43">
        <v>432</v>
      </c>
      <c r="F18" s="62">
        <v>43606</v>
      </c>
      <c r="G18" s="63"/>
      <c r="H18" s="64"/>
      <c r="I18" s="50"/>
      <c r="J18" s="50"/>
      <c r="K18" s="65"/>
      <c r="L18" s="66">
        <v>432</v>
      </c>
      <c r="M18" s="49"/>
      <c r="N18" s="50">
        <v>360</v>
      </c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67">
        <v>72</v>
      </c>
      <c r="AA18" s="6">
        <v>824115754</v>
      </c>
    </row>
    <row r="19" spans="1:31" x14ac:dyDescent="0.25">
      <c r="A19" s="40">
        <v>43599</v>
      </c>
      <c r="B19" s="68" t="s">
        <v>44</v>
      </c>
      <c r="C19" s="61" t="s">
        <v>45</v>
      </c>
      <c r="D19" s="42">
        <v>510</v>
      </c>
      <c r="E19" s="43">
        <v>248.74</v>
      </c>
      <c r="F19" s="62">
        <v>43613</v>
      </c>
      <c r="G19" s="63"/>
      <c r="H19" s="64"/>
      <c r="I19" s="50"/>
      <c r="J19" s="50"/>
      <c r="K19" s="65"/>
      <c r="L19" s="66">
        <v>248.74</v>
      </c>
      <c r="M19" s="49"/>
      <c r="N19" s="50"/>
      <c r="O19" s="50"/>
      <c r="P19" s="50"/>
      <c r="Q19" s="50"/>
      <c r="R19" s="50"/>
      <c r="S19" s="50"/>
      <c r="T19" s="50">
        <v>248.74</v>
      </c>
      <c r="U19" s="50"/>
      <c r="V19" s="50"/>
      <c r="W19" s="50"/>
      <c r="X19" s="50"/>
      <c r="Y19" s="50"/>
      <c r="Z19" s="67"/>
    </row>
    <row r="20" spans="1:31" x14ac:dyDescent="0.25">
      <c r="A20" s="40">
        <v>43599</v>
      </c>
      <c r="B20" s="68" t="s">
        <v>46</v>
      </c>
      <c r="C20" s="61" t="s">
        <v>47</v>
      </c>
      <c r="D20" s="42">
        <v>511</v>
      </c>
      <c r="E20" s="43">
        <v>2214</v>
      </c>
      <c r="F20" s="62">
        <v>43623</v>
      </c>
      <c r="G20" s="63"/>
      <c r="H20" s="64"/>
      <c r="I20" s="50"/>
      <c r="J20" s="50"/>
      <c r="K20" s="65"/>
      <c r="L20" s="66">
        <v>2214</v>
      </c>
      <c r="M20" s="49"/>
      <c r="N20" s="50"/>
      <c r="O20" s="50"/>
      <c r="P20" s="50"/>
      <c r="Q20" s="50"/>
      <c r="R20" s="50"/>
      <c r="S20" s="50"/>
      <c r="T20" s="50">
        <v>1845</v>
      </c>
      <c r="U20" s="50"/>
      <c r="V20" s="50"/>
      <c r="W20" s="50"/>
      <c r="X20" s="50"/>
      <c r="Y20" s="50"/>
      <c r="Z20" s="67">
        <v>369</v>
      </c>
      <c r="AA20" s="6">
        <v>887750270</v>
      </c>
    </row>
    <row r="21" spans="1:31" x14ac:dyDescent="0.25">
      <c r="A21" s="40">
        <v>43599</v>
      </c>
      <c r="B21" s="68" t="s">
        <v>48</v>
      </c>
      <c r="C21" s="61">
        <v>36833443</v>
      </c>
      <c r="D21" s="42">
        <v>512</v>
      </c>
      <c r="E21" s="43">
        <v>1615.79</v>
      </c>
      <c r="F21" s="62">
        <v>43606</v>
      </c>
      <c r="G21" s="63"/>
      <c r="H21" s="64"/>
      <c r="I21" s="50"/>
      <c r="J21" s="50"/>
      <c r="K21" s="65"/>
      <c r="L21" s="66">
        <v>1615.79</v>
      </c>
      <c r="M21" s="49"/>
      <c r="N21" s="50"/>
      <c r="O21" s="50"/>
      <c r="P21" s="50"/>
      <c r="Q21" s="50"/>
      <c r="R21" s="50">
        <v>1411.59</v>
      </c>
      <c r="S21" s="50"/>
      <c r="T21" s="50"/>
      <c r="U21" s="50"/>
      <c r="V21" s="50"/>
      <c r="W21" s="50"/>
      <c r="X21" s="50"/>
      <c r="Y21" s="50"/>
      <c r="Z21" s="67">
        <v>204.2</v>
      </c>
      <c r="AA21" s="6">
        <v>107831677</v>
      </c>
    </row>
    <row r="22" spans="1:31" x14ac:dyDescent="0.25">
      <c r="A22" s="40">
        <v>43599</v>
      </c>
      <c r="B22" s="68" t="s">
        <v>49</v>
      </c>
      <c r="C22" s="61" t="s">
        <v>50</v>
      </c>
      <c r="D22" s="42">
        <v>513</v>
      </c>
      <c r="E22" s="43">
        <v>264</v>
      </c>
      <c r="F22" s="62">
        <v>43606</v>
      </c>
      <c r="G22" s="63"/>
      <c r="H22" s="64"/>
      <c r="I22" s="50"/>
      <c r="J22" s="50"/>
      <c r="K22" s="65"/>
      <c r="L22" s="66">
        <v>264</v>
      </c>
      <c r="M22" s="49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>
        <v>220</v>
      </c>
      <c r="Y22" s="50"/>
      <c r="Z22" s="67">
        <v>44</v>
      </c>
      <c r="AA22" s="6">
        <v>847079201</v>
      </c>
    </row>
    <row r="23" spans="1:31" x14ac:dyDescent="0.25">
      <c r="A23" s="40">
        <v>43599</v>
      </c>
      <c r="B23" s="68" t="s">
        <v>51</v>
      </c>
      <c r="C23" s="61">
        <v>25004</v>
      </c>
      <c r="D23" s="42">
        <v>514</v>
      </c>
      <c r="E23" s="43">
        <v>688.8</v>
      </c>
      <c r="F23" s="62">
        <v>43613</v>
      </c>
      <c r="G23" s="63"/>
      <c r="H23" s="64"/>
      <c r="I23" s="50"/>
      <c r="J23" s="50"/>
      <c r="K23" s="65"/>
      <c r="L23" s="66">
        <v>688.8</v>
      </c>
      <c r="M23" s="49"/>
      <c r="N23" s="50"/>
      <c r="O23" s="50"/>
      <c r="P23" s="50"/>
      <c r="Q23" s="50">
        <v>574</v>
      </c>
      <c r="R23" s="50"/>
      <c r="S23" s="50"/>
      <c r="T23" s="50"/>
      <c r="U23" s="50"/>
      <c r="V23" s="50"/>
      <c r="W23" s="50"/>
      <c r="X23" s="50"/>
      <c r="Y23" s="50"/>
      <c r="Z23" s="67">
        <v>114.8</v>
      </c>
      <c r="AA23" s="6">
        <v>537879289</v>
      </c>
    </row>
    <row r="24" spans="1:31" x14ac:dyDescent="0.25">
      <c r="A24" s="40">
        <v>43599</v>
      </c>
      <c r="B24" s="68" t="s">
        <v>33</v>
      </c>
      <c r="C24" s="61">
        <v>2959</v>
      </c>
      <c r="D24" s="42">
        <v>515</v>
      </c>
      <c r="E24" s="43">
        <v>465</v>
      </c>
      <c r="F24" s="62">
        <v>43608</v>
      </c>
      <c r="G24" s="63"/>
      <c r="H24" s="64"/>
      <c r="I24" s="50"/>
      <c r="J24" s="50"/>
      <c r="K24" s="65"/>
      <c r="L24" s="66">
        <v>465</v>
      </c>
      <c r="M24" s="49"/>
      <c r="N24" s="50"/>
      <c r="O24" s="50"/>
      <c r="P24" s="50"/>
      <c r="Q24" s="50">
        <v>387.5</v>
      </c>
      <c r="R24" s="50"/>
      <c r="S24" s="50"/>
      <c r="T24" s="50"/>
      <c r="U24" s="50"/>
      <c r="V24" s="50"/>
      <c r="W24" s="50"/>
      <c r="X24" s="50"/>
      <c r="Y24" s="50"/>
      <c r="Z24" s="67">
        <v>77.5</v>
      </c>
      <c r="AA24" s="6">
        <v>720658638</v>
      </c>
      <c r="AC24" s="7" t="s">
        <v>52</v>
      </c>
      <c r="AE24" s="7" t="s">
        <v>53</v>
      </c>
    </row>
    <row r="25" spans="1:31" x14ac:dyDescent="0.25">
      <c r="A25" s="40">
        <v>43599</v>
      </c>
      <c r="B25" s="68" t="s">
        <v>54</v>
      </c>
      <c r="C25" s="61">
        <v>19200013</v>
      </c>
      <c r="D25" s="42">
        <v>516</v>
      </c>
      <c r="E25" s="43">
        <v>108</v>
      </c>
      <c r="F25" s="62">
        <v>43607</v>
      </c>
      <c r="G25" s="63"/>
      <c r="H25" s="64"/>
      <c r="I25" s="50"/>
      <c r="J25" s="50"/>
      <c r="K25" s="65"/>
      <c r="L25" s="66">
        <v>108</v>
      </c>
      <c r="M25" s="49"/>
      <c r="N25" s="50"/>
      <c r="O25" s="50"/>
      <c r="P25" s="50"/>
      <c r="Q25" s="50"/>
      <c r="R25" s="50"/>
      <c r="S25" s="50"/>
      <c r="T25" s="50">
        <v>108</v>
      </c>
      <c r="U25" s="50"/>
      <c r="V25" s="50"/>
      <c r="W25" s="50"/>
      <c r="X25" s="50"/>
      <c r="Y25" s="50"/>
      <c r="Z25" s="67"/>
    </row>
    <row r="26" spans="1:31" x14ac:dyDescent="0.25">
      <c r="A26" s="40">
        <v>43599</v>
      </c>
      <c r="B26" s="68" t="s">
        <v>55</v>
      </c>
      <c r="C26" s="61" t="s">
        <v>56</v>
      </c>
      <c r="D26" s="42">
        <v>517</v>
      </c>
      <c r="E26" s="43">
        <v>753.18</v>
      </c>
      <c r="F26" s="70" t="s">
        <v>57</v>
      </c>
      <c r="G26" s="63"/>
      <c r="H26" s="64"/>
      <c r="I26" s="50"/>
      <c r="J26" s="50"/>
      <c r="K26" s="65"/>
      <c r="L26" s="71">
        <v>0</v>
      </c>
      <c r="M26" s="72">
        <v>0</v>
      </c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67"/>
    </row>
    <row r="27" spans="1:31" x14ac:dyDescent="0.25">
      <c r="A27" s="40">
        <v>43599</v>
      </c>
      <c r="B27" s="55" t="s">
        <v>38</v>
      </c>
      <c r="C27" s="61" t="s">
        <v>58</v>
      </c>
      <c r="D27" s="42">
        <v>518</v>
      </c>
      <c r="E27" s="43">
        <v>83.6</v>
      </c>
      <c r="F27" s="62">
        <v>43606</v>
      </c>
      <c r="G27" s="63"/>
      <c r="H27" s="64"/>
      <c r="I27" s="50"/>
      <c r="J27" s="50"/>
      <c r="K27" s="65"/>
      <c r="L27" s="66">
        <v>83.6</v>
      </c>
      <c r="M27" s="49">
        <v>83.6</v>
      </c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67"/>
    </row>
    <row r="28" spans="1:31" x14ac:dyDescent="0.25">
      <c r="A28" s="40">
        <v>43626</v>
      </c>
      <c r="B28" s="55" t="s">
        <v>59</v>
      </c>
      <c r="C28" s="61"/>
      <c r="D28" s="42"/>
      <c r="E28" s="43">
        <v>8</v>
      </c>
      <c r="F28" s="62">
        <v>43626</v>
      </c>
      <c r="G28" s="63"/>
      <c r="H28" s="64"/>
      <c r="I28" s="50"/>
      <c r="J28" s="50"/>
      <c r="K28" s="65"/>
      <c r="L28" s="66">
        <v>8</v>
      </c>
      <c r="M28" s="49"/>
      <c r="N28" s="50"/>
      <c r="O28" s="50"/>
      <c r="P28" s="50"/>
      <c r="Q28" s="50"/>
      <c r="R28" s="50"/>
      <c r="S28" s="50"/>
      <c r="T28" s="50"/>
      <c r="U28" s="50"/>
      <c r="V28" s="50"/>
      <c r="W28" s="50">
        <v>8</v>
      </c>
      <c r="X28" s="50"/>
      <c r="Y28" s="50"/>
      <c r="Z28" s="67"/>
    </row>
    <row r="29" spans="1:31" x14ac:dyDescent="0.25">
      <c r="A29" s="40">
        <v>43634</v>
      </c>
      <c r="B29" s="55" t="s">
        <v>33</v>
      </c>
      <c r="C29" s="61">
        <v>2994</v>
      </c>
      <c r="D29" s="42">
        <v>519</v>
      </c>
      <c r="E29" s="43">
        <v>441</v>
      </c>
      <c r="F29" s="62">
        <v>43643</v>
      </c>
      <c r="G29" s="63"/>
      <c r="H29" s="64"/>
      <c r="I29" s="50"/>
      <c r="J29" s="50"/>
      <c r="K29" s="65"/>
      <c r="L29" s="66">
        <v>441</v>
      </c>
      <c r="M29" s="49"/>
      <c r="N29" s="50"/>
      <c r="O29" s="50"/>
      <c r="P29" s="50"/>
      <c r="Q29" s="50">
        <v>367.5</v>
      </c>
      <c r="R29" s="50"/>
      <c r="S29" s="50"/>
      <c r="T29" s="50"/>
      <c r="U29" s="50"/>
      <c r="V29" s="50"/>
      <c r="W29" s="50"/>
      <c r="X29" s="50"/>
      <c r="Y29" s="50"/>
      <c r="Z29" s="67">
        <v>73.5</v>
      </c>
    </row>
    <row r="30" spans="1:31" x14ac:dyDescent="0.25">
      <c r="A30" s="40">
        <v>43634</v>
      </c>
      <c r="B30" s="55" t="s">
        <v>33</v>
      </c>
      <c r="C30" s="61">
        <v>3021</v>
      </c>
      <c r="D30" s="42">
        <v>520</v>
      </c>
      <c r="E30" s="43">
        <v>525</v>
      </c>
      <c r="F30" s="62">
        <v>43643</v>
      </c>
      <c r="G30" s="63"/>
      <c r="H30" s="64"/>
      <c r="I30" s="50"/>
      <c r="J30" s="50"/>
      <c r="K30" s="65"/>
      <c r="L30" s="66">
        <v>525</v>
      </c>
      <c r="M30" s="49"/>
      <c r="N30" s="50"/>
      <c r="O30" s="50"/>
      <c r="P30" s="50"/>
      <c r="Q30" s="50">
        <v>437.5</v>
      </c>
      <c r="R30" s="50"/>
      <c r="S30" s="50"/>
      <c r="T30" s="50"/>
      <c r="U30" s="50"/>
      <c r="V30" s="50"/>
      <c r="W30" s="50"/>
      <c r="X30" s="50"/>
      <c r="Y30" s="50"/>
      <c r="Z30" s="67">
        <v>87.5</v>
      </c>
    </row>
    <row r="31" spans="1:31" x14ac:dyDescent="0.25">
      <c r="A31" s="40">
        <v>43634</v>
      </c>
      <c r="B31" s="55" t="s">
        <v>38</v>
      </c>
      <c r="C31" s="61" t="s">
        <v>60</v>
      </c>
      <c r="D31" s="42">
        <v>521</v>
      </c>
      <c r="E31" s="43">
        <v>83.6</v>
      </c>
      <c r="F31" s="62">
        <v>43643</v>
      </c>
      <c r="G31" s="63"/>
      <c r="H31" s="64"/>
      <c r="I31" s="50"/>
      <c r="J31" s="50"/>
      <c r="K31" s="65"/>
      <c r="L31" s="66">
        <v>83.6</v>
      </c>
      <c r="M31" s="49">
        <v>83.6</v>
      </c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67"/>
    </row>
    <row r="32" spans="1:31" x14ac:dyDescent="0.25">
      <c r="A32" s="40">
        <v>43634</v>
      </c>
      <c r="B32" s="55" t="s">
        <v>36</v>
      </c>
      <c r="C32" s="61" t="s">
        <v>61</v>
      </c>
      <c r="D32" s="42">
        <v>522</v>
      </c>
      <c r="E32" s="43">
        <v>753.18</v>
      </c>
      <c r="F32" s="62">
        <v>43637</v>
      </c>
      <c r="G32" s="63"/>
      <c r="H32" s="64"/>
      <c r="I32" s="50"/>
      <c r="J32" s="50"/>
      <c r="K32" s="65"/>
      <c r="L32" s="66">
        <v>753.18</v>
      </c>
      <c r="M32" s="49">
        <v>753.18</v>
      </c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67"/>
      <c r="AB32" s="2"/>
    </row>
    <row r="33" spans="1:27" x14ac:dyDescent="0.25">
      <c r="A33" s="40">
        <v>43634</v>
      </c>
      <c r="B33" s="55" t="s">
        <v>62</v>
      </c>
      <c r="C33" s="61">
        <v>3342</v>
      </c>
      <c r="D33" s="42">
        <v>523</v>
      </c>
      <c r="E33" s="43">
        <v>516</v>
      </c>
      <c r="F33" s="62">
        <v>43642</v>
      </c>
      <c r="G33" s="63"/>
      <c r="H33" s="64"/>
      <c r="I33" s="50"/>
      <c r="J33" s="50"/>
      <c r="K33" s="65"/>
      <c r="L33" s="66">
        <v>516</v>
      </c>
      <c r="M33" s="49"/>
      <c r="N33" s="50"/>
      <c r="O33" s="50"/>
      <c r="P33" s="50"/>
      <c r="Q33" s="50"/>
      <c r="R33" s="50"/>
      <c r="S33" s="50"/>
      <c r="T33" s="50"/>
      <c r="U33" s="50">
        <v>430</v>
      </c>
      <c r="V33" s="50"/>
      <c r="W33" s="50"/>
      <c r="X33" s="50"/>
      <c r="Y33" s="50"/>
      <c r="Z33" s="67">
        <v>86</v>
      </c>
    </row>
    <row r="34" spans="1:27" x14ac:dyDescent="0.25">
      <c r="A34" s="40">
        <v>43634</v>
      </c>
      <c r="B34" s="55" t="s">
        <v>33</v>
      </c>
      <c r="C34" s="61">
        <v>3029</v>
      </c>
      <c r="D34" s="42">
        <v>524</v>
      </c>
      <c r="E34" s="43">
        <v>885</v>
      </c>
      <c r="F34" s="62">
        <v>43643</v>
      </c>
      <c r="G34" s="63"/>
      <c r="H34" s="64"/>
      <c r="I34" s="50"/>
      <c r="J34" s="50"/>
      <c r="K34" s="65"/>
      <c r="L34" s="66">
        <v>885</v>
      </c>
      <c r="M34" s="49"/>
      <c r="N34" s="50"/>
      <c r="O34" s="50"/>
      <c r="P34" s="50"/>
      <c r="Q34" s="50">
        <v>737.5</v>
      </c>
      <c r="R34" s="50"/>
      <c r="S34" s="50"/>
      <c r="T34" s="50"/>
      <c r="U34" s="50"/>
      <c r="V34" s="50"/>
      <c r="W34" s="50"/>
      <c r="X34" s="50"/>
      <c r="Y34" s="50"/>
      <c r="Z34" s="67">
        <v>147.5</v>
      </c>
    </row>
    <row r="35" spans="1:27" x14ac:dyDescent="0.25">
      <c r="A35" s="40">
        <v>43634</v>
      </c>
      <c r="B35" s="55" t="s">
        <v>63</v>
      </c>
      <c r="C35" s="73" t="s">
        <v>64</v>
      </c>
      <c r="D35" s="42">
        <v>525</v>
      </c>
      <c r="E35" s="43">
        <v>159.6</v>
      </c>
      <c r="F35" s="62">
        <v>43644</v>
      </c>
      <c r="G35" s="63"/>
      <c r="H35" s="64"/>
      <c r="I35" s="50"/>
      <c r="J35" s="50"/>
      <c r="K35" s="65"/>
      <c r="L35" s="66">
        <v>159.6</v>
      </c>
      <c r="M35" s="49">
        <v>159.6</v>
      </c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67"/>
    </row>
    <row r="36" spans="1:27" x14ac:dyDescent="0.25">
      <c r="A36" s="40">
        <v>43634</v>
      </c>
      <c r="B36" s="65" t="s">
        <v>65</v>
      </c>
      <c r="C36" s="73" t="s">
        <v>64</v>
      </c>
      <c r="D36" s="42">
        <v>526</v>
      </c>
      <c r="E36" s="43">
        <v>753.18</v>
      </c>
      <c r="F36" s="62">
        <v>43637</v>
      </c>
      <c r="G36" s="63"/>
      <c r="H36" s="64"/>
      <c r="I36" s="50"/>
      <c r="J36" s="50"/>
      <c r="K36" s="65"/>
      <c r="L36" s="66">
        <v>753.18</v>
      </c>
      <c r="M36" s="49">
        <v>753.18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67"/>
    </row>
    <row r="37" spans="1:27" x14ac:dyDescent="0.25">
      <c r="A37" s="40">
        <v>43644</v>
      </c>
      <c r="B37" s="74" t="s">
        <v>66</v>
      </c>
      <c r="C37" s="75" t="s">
        <v>67</v>
      </c>
      <c r="D37" s="42"/>
      <c r="E37" s="76">
        <v>35</v>
      </c>
      <c r="F37" s="77">
        <v>43644</v>
      </c>
      <c r="G37" s="78"/>
      <c r="H37" s="64"/>
      <c r="I37" s="50"/>
      <c r="J37" s="50"/>
      <c r="K37" s="65"/>
      <c r="L37" s="66">
        <v>35</v>
      </c>
      <c r="M37" s="49"/>
      <c r="N37" s="50"/>
      <c r="O37" s="50"/>
      <c r="P37" s="50"/>
      <c r="Q37" s="50"/>
      <c r="R37" s="50"/>
      <c r="S37" s="50"/>
      <c r="T37" s="50">
        <v>35</v>
      </c>
      <c r="U37" s="50"/>
      <c r="V37" s="50"/>
      <c r="W37" s="50"/>
      <c r="X37" s="50"/>
      <c r="Y37" s="50"/>
      <c r="Z37" s="67"/>
    </row>
    <row r="38" spans="1:27" x14ac:dyDescent="0.25">
      <c r="A38" s="40">
        <v>43646</v>
      </c>
      <c r="B38" s="79" t="s">
        <v>68</v>
      </c>
      <c r="C38" s="80"/>
      <c r="D38" s="42"/>
      <c r="E38" s="81">
        <v>18</v>
      </c>
      <c r="F38" s="82">
        <v>43646</v>
      </c>
      <c r="G38" s="83"/>
      <c r="H38" s="64"/>
      <c r="I38" s="50"/>
      <c r="J38" s="50"/>
      <c r="K38" s="65"/>
      <c r="L38" s="66">
        <v>18</v>
      </c>
      <c r="M38" s="49"/>
      <c r="N38" s="50"/>
      <c r="O38" s="50"/>
      <c r="P38" s="50"/>
      <c r="Q38" s="50"/>
      <c r="R38" s="50"/>
      <c r="S38" s="50"/>
      <c r="T38" s="50"/>
      <c r="U38" s="50"/>
      <c r="V38" s="50"/>
      <c r="W38" s="50">
        <v>18</v>
      </c>
      <c r="X38" s="50"/>
      <c r="Y38" s="50"/>
      <c r="Z38" s="67"/>
    </row>
    <row r="39" spans="1:27" x14ac:dyDescent="0.25">
      <c r="A39" s="84">
        <v>42916</v>
      </c>
      <c r="B39" s="85" t="s">
        <v>69</v>
      </c>
      <c r="C39" s="86"/>
      <c r="D39" s="87"/>
      <c r="E39" s="88"/>
      <c r="F39" s="89"/>
      <c r="G39" s="90">
        <f t="shared" ref="G39:Z39" si="0">SUM(G5:G38)</f>
        <v>61954.15</v>
      </c>
      <c r="H39" s="91">
        <f t="shared" si="0"/>
        <v>12715</v>
      </c>
      <c r="I39" s="92">
        <f t="shared" si="0"/>
        <v>2364</v>
      </c>
      <c r="J39" s="92">
        <f t="shared" si="0"/>
        <v>1175.96</v>
      </c>
      <c r="K39" s="93">
        <f t="shared" si="0"/>
        <v>0</v>
      </c>
      <c r="L39" s="94">
        <f t="shared" si="0"/>
        <v>13541.94</v>
      </c>
      <c r="M39" s="95">
        <f t="shared" si="0"/>
        <v>2669.9399999999996</v>
      </c>
      <c r="N39" s="95">
        <f t="shared" si="0"/>
        <v>1058.0900000000001</v>
      </c>
      <c r="O39" s="95">
        <f t="shared" si="0"/>
        <v>0</v>
      </c>
      <c r="P39" s="95">
        <f t="shared" si="0"/>
        <v>0</v>
      </c>
      <c r="Q39" s="95">
        <f t="shared" si="0"/>
        <v>3706.5</v>
      </c>
      <c r="R39" s="95">
        <f t="shared" si="0"/>
        <v>1411.59</v>
      </c>
      <c r="S39" s="95">
        <f t="shared" si="0"/>
        <v>0</v>
      </c>
      <c r="T39" s="95">
        <f t="shared" si="0"/>
        <v>2422.2399999999998</v>
      </c>
      <c r="U39" s="95">
        <f t="shared" si="0"/>
        <v>430</v>
      </c>
      <c r="V39" s="95">
        <f t="shared" si="0"/>
        <v>0</v>
      </c>
      <c r="W39" s="96">
        <f t="shared" si="0"/>
        <v>26</v>
      </c>
      <c r="X39" s="96">
        <f t="shared" si="0"/>
        <v>220</v>
      </c>
      <c r="Y39" s="96">
        <f t="shared" si="0"/>
        <v>0</v>
      </c>
      <c r="Z39" s="97">
        <f t="shared" si="0"/>
        <v>1597.58</v>
      </c>
    </row>
    <row r="40" spans="1:27" x14ac:dyDescent="0.25">
      <c r="A40" s="98">
        <v>42916</v>
      </c>
      <c r="B40" s="99" t="s">
        <v>70</v>
      </c>
      <c r="C40" s="100"/>
      <c r="D40" s="101"/>
      <c r="E40" s="102"/>
      <c r="F40" s="103"/>
      <c r="G40" s="104">
        <f>L39</f>
        <v>13541.94</v>
      </c>
      <c r="H40" s="105"/>
      <c r="I40" s="106"/>
      <c r="J40" s="106"/>
      <c r="K40" s="107"/>
      <c r="L40" s="108">
        <f>SUM(M39:Z39)</f>
        <v>13541.939999999999</v>
      </c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10"/>
    </row>
    <row r="41" spans="1:27" x14ac:dyDescent="0.25">
      <c r="A41" s="111">
        <v>42916</v>
      </c>
      <c r="B41" s="112" t="s">
        <v>71</v>
      </c>
      <c r="C41" s="113"/>
      <c r="D41" s="114"/>
      <c r="E41" s="115"/>
      <c r="F41" s="116" t="s">
        <v>72</v>
      </c>
      <c r="G41" s="117">
        <f>G39-G40</f>
        <v>48412.21</v>
      </c>
      <c r="H41" s="118">
        <f t="shared" ref="H41:Z41" si="1">H39</f>
        <v>12715</v>
      </c>
      <c r="I41" s="119">
        <f t="shared" si="1"/>
        <v>2364</v>
      </c>
      <c r="J41" s="119">
        <f t="shared" si="1"/>
        <v>1175.96</v>
      </c>
      <c r="K41" s="112">
        <f t="shared" si="1"/>
        <v>0</v>
      </c>
      <c r="L41" s="120">
        <f t="shared" si="1"/>
        <v>13541.94</v>
      </c>
      <c r="M41" s="112">
        <f t="shared" si="1"/>
        <v>2669.9399999999996</v>
      </c>
      <c r="N41" s="112">
        <f t="shared" si="1"/>
        <v>1058.0900000000001</v>
      </c>
      <c r="O41" s="112">
        <f t="shared" si="1"/>
        <v>0</v>
      </c>
      <c r="P41" s="112">
        <f t="shared" si="1"/>
        <v>0</v>
      </c>
      <c r="Q41" s="112">
        <f t="shared" si="1"/>
        <v>3706.5</v>
      </c>
      <c r="R41" s="112">
        <f t="shared" si="1"/>
        <v>1411.59</v>
      </c>
      <c r="S41" s="112">
        <f t="shared" si="1"/>
        <v>0</v>
      </c>
      <c r="T41" s="112">
        <f t="shared" si="1"/>
        <v>2422.2399999999998</v>
      </c>
      <c r="U41" s="112">
        <f t="shared" si="1"/>
        <v>430</v>
      </c>
      <c r="V41" s="112">
        <f t="shared" si="1"/>
        <v>0</v>
      </c>
      <c r="W41" s="119">
        <f t="shared" si="1"/>
        <v>26</v>
      </c>
      <c r="X41" s="119">
        <f t="shared" si="1"/>
        <v>220</v>
      </c>
      <c r="Y41" s="119">
        <f t="shared" si="1"/>
        <v>0</v>
      </c>
      <c r="Z41" s="121">
        <f t="shared" si="1"/>
        <v>1597.58</v>
      </c>
    </row>
    <row r="42" spans="1:27" x14ac:dyDescent="0.25">
      <c r="A42" s="122"/>
      <c r="B42" s="123"/>
      <c r="C42" s="124"/>
      <c r="D42" s="125"/>
      <c r="E42" s="126"/>
      <c r="F42" s="122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</row>
    <row r="43" spans="1:27" s="128" customFormat="1" x14ac:dyDescent="0.25">
      <c r="A43" s="127"/>
      <c r="C43" s="129"/>
      <c r="D43" s="130"/>
      <c r="E43" s="131"/>
      <c r="F43" s="132"/>
      <c r="G43" s="123" t="s">
        <v>73</v>
      </c>
      <c r="H43" s="133">
        <f>SUM(H41:K41)</f>
        <v>16254.96</v>
      </c>
      <c r="I43" s="133"/>
      <c r="J43" s="133"/>
      <c r="K43" s="133"/>
      <c r="L43" s="123" t="s">
        <v>74</v>
      </c>
      <c r="M43" s="133">
        <f>SUM(M41:Z41)</f>
        <v>13541.939999999999</v>
      </c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4"/>
    </row>
    <row r="44" spans="1:27" x14ac:dyDescent="0.25">
      <c r="A44" s="122"/>
      <c r="B44" s="135"/>
      <c r="C44" s="136"/>
      <c r="D44" s="125"/>
      <c r="E44" s="126"/>
      <c r="F44" s="122"/>
      <c r="G44" s="123"/>
      <c r="L44" s="123"/>
    </row>
    <row r="45" spans="1:27" x14ac:dyDescent="0.25">
      <c r="A45" s="122"/>
      <c r="B45" s="123" t="s">
        <v>75</v>
      </c>
      <c r="C45" s="136"/>
      <c r="D45" s="125"/>
      <c r="E45" s="126"/>
      <c r="F45" s="122"/>
      <c r="G45" s="123">
        <v>45699.19</v>
      </c>
      <c r="I45" s="2" t="s">
        <v>76</v>
      </c>
      <c r="J45" s="137"/>
      <c r="L45" s="2">
        <v>48698.41</v>
      </c>
    </row>
    <row r="46" spans="1:27" x14ac:dyDescent="0.25">
      <c r="A46" s="122"/>
      <c r="B46" s="135" t="s">
        <v>77</v>
      </c>
      <c r="C46" s="136"/>
      <c r="D46" s="125"/>
      <c r="E46" s="126"/>
      <c r="F46" s="122"/>
      <c r="G46" s="138">
        <f>H43</f>
        <v>16254.96</v>
      </c>
      <c r="I46" s="4" t="s">
        <v>78</v>
      </c>
      <c r="J46" s="137"/>
      <c r="L46" s="139">
        <v>0</v>
      </c>
    </row>
    <row r="47" spans="1:27" x14ac:dyDescent="0.25">
      <c r="B47" s="135"/>
      <c r="C47" s="136"/>
      <c r="G47" s="140">
        <f>SUM(G45:G46)</f>
        <v>61954.15</v>
      </c>
      <c r="I47" s="4"/>
      <c r="J47" s="137"/>
      <c r="L47" s="140">
        <f>SUM(L45:L46)</f>
        <v>48698.41</v>
      </c>
    </row>
    <row r="48" spans="1:27" x14ac:dyDescent="0.25">
      <c r="B48" s="135" t="s">
        <v>79</v>
      </c>
      <c r="C48" s="136"/>
      <c r="G48" s="2">
        <f>L39</f>
        <v>13541.94</v>
      </c>
      <c r="I48" s="2" t="s">
        <v>80</v>
      </c>
      <c r="L48" s="2">
        <v>286.2</v>
      </c>
    </row>
    <row r="49" spans="2:13" x14ac:dyDescent="0.25">
      <c r="B49" s="123" t="s">
        <v>81</v>
      </c>
      <c r="C49" s="136"/>
      <c r="G49" s="141">
        <f>G47-G48</f>
        <v>48412.21</v>
      </c>
      <c r="L49" s="141">
        <f>L47-L48</f>
        <v>48412.210000000006</v>
      </c>
      <c r="M49" s="140" t="s">
        <v>82</v>
      </c>
    </row>
    <row r="50" spans="2:13" x14ac:dyDescent="0.25">
      <c r="B50" s="135"/>
      <c r="C50" s="136"/>
    </row>
    <row r="51" spans="2:13" x14ac:dyDescent="0.25">
      <c r="L51" s="140">
        <f>L49-G49</f>
        <v>0</v>
      </c>
      <c r="M51" s="2" t="s">
        <v>83</v>
      </c>
    </row>
  </sheetData>
  <pageMargins left="0.70866141732283472" right="0.70866141732283472" top="0.74803149606299213" bottom="0.74803149606299213" header="0.51181102362204722" footer="0.51181102362204722"/>
  <pageSetup paperSize="9" scale="80" firstPageNumber="0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6"/>
  <sheetViews>
    <sheetView zoomScale="80" zoomScaleNormal="80" workbookViewId="0">
      <pane ySplit="4" topLeftCell="A17" activePane="bottomLeft" state="frozen"/>
      <selection pane="bottomLeft" activeCell="G44" sqref="G44"/>
    </sheetView>
  </sheetViews>
  <sheetFormatPr defaultRowHeight="15" x14ac:dyDescent="0.25"/>
  <cols>
    <col min="1" max="1" width="7.42578125" style="142" customWidth="1"/>
    <col min="2" max="2" width="29.7109375" style="143" customWidth="1"/>
    <col min="3" max="3" width="7.5703125" style="144" customWidth="1"/>
    <col min="4" max="4" width="8.28515625" style="144" customWidth="1"/>
    <col min="5" max="5" width="10.140625" style="145" customWidth="1"/>
    <col min="6" max="6" width="9" style="146" customWidth="1"/>
    <col min="7" max="7" width="12.42578125" style="143" customWidth="1"/>
    <col min="8" max="8" width="9.85546875" style="143" customWidth="1"/>
    <col min="9" max="9" width="9.28515625" style="143" customWidth="1"/>
    <col min="10" max="11" width="8.7109375" style="143" customWidth="1"/>
    <col min="12" max="12" width="14" style="143" customWidth="1"/>
    <col min="13" max="13" width="9.42578125" style="143" customWidth="1"/>
    <col min="14" max="14" width="8.7109375" style="143" customWidth="1"/>
    <col min="15" max="15" width="12.7109375" style="143" customWidth="1"/>
    <col min="16" max="17" width="8.7109375" style="143" customWidth="1"/>
    <col min="18" max="18" width="11" style="143" customWidth="1"/>
    <col min="19" max="22" width="8.7109375" style="143" customWidth="1"/>
    <col min="23" max="23" width="9.140625" style="143" customWidth="1"/>
    <col min="24" max="24" width="8.7109375" style="143" customWidth="1"/>
    <col min="25" max="25" width="10.7109375" style="143" customWidth="1"/>
    <col min="26" max="26" width="8.7109375" style="143" customWidth="1"/>
    <col min="27" max="27" width="12.28515625" style="147" customWidth="1"/>
    <col min="28" max="1025" width="9.140625" style="147" customWidth="1"/>
  </cols>
  <sheetData>
    <row r="1" spans="1:29" x14ac:dyDescent="0.25">
      <c r="B1" s="148" t="s">
        <v>0</v>
      </c>
    </row>
    <row r="2" spans="1:29" x14ac:dyDescent="0.25">
      <c r="B2" s="148"/>
    </row>
    <row r="3" spans="1:29" x14ac:dyDescent="0.25">
      <c r="B3" s="148"/>
      <c r="G3" s="149" t="s">
        <v>1</v>
      </c>
      <c r="H3" s="150"/>
      <c r="I3" s="150"/>
      <c r="J3" s="150"/>
      <c r="K3" s="150"/>
      <c r="L3" s="151" t="s">
        <v>2</v>
      </c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9" ht="30" x14ac:dyDescent="0.25">
      <c r="A4" s="13" t="s">
        <v>3</v>
      </c>
      <c r="B4" s="14" t="s">
        <v>4</v>
      </c>
      <c r="C4" s="153" t="s">
        <v>5</v>
      </c>
      <c r="D4" s="16" t="s">
        <v>84</v>
      </c>
      <c r="E4" s="154" t="s">
        <v>7</v>
      </c>
      <c r="F4" s="16" t="s">
        <v>8</v>
      </c>
      <c r="G4" s="19" t="s">
        <v>9</v>
      </c>
      <c r="H4" s="20" t="s">
        <v>10</v>
      </c>
      <c r="I4" s="21" t="s">
        <v>11</v>
      </c>
      <c r="J4" s="21" t="s">
        <v>12</v>
      </c>
      <c r="K4" s="22" t="s">
        <v>13</v>
      </c>
      <c r="L4" s="23" t="s">
        <v>9</v>
      </c>
      <c r="M4" s="24" t="s">
        <v>85</v>
      </c>
      <c r="N4" s="25" t="s">
        <v>15</v>
      </c>
      <c r="O4" s="25" t="s">
        <v>16</v>
      </c>
      <c r="P4" s="25" t="s">
        <v>17</v>
      </c>
      <c r="Q4" s="25" t="s">
        <v>86</v>
      </c>
      <c r="R4" s="25" t="s">
        <v>87</v>
      </c>
      <c r="S4" s="25" t="s">
        <v>88</v>
      </c>
      <c r="T4" s="25" t="s">
        <v>21</v>
      </c>
      <c r="U4" s="25" t="s">
        <v>89</v>
      </c>
      <c r="V4" s="25" t="s">
        <v>23</v>
      </c>
      <c r="W4" s="26" t="s">
        <v>90</v>
      </c>
      <c r="X4" s="25" t="s">
        <v>91</v>
      </c>
      <c r="Y4" s="25" t="s">
        <v>26</v>
      </c>
      <c r="Z4" s="27" t="s">
        <v>27</v>
      </c>
    </row>
    <row r="5" spans="1:29" x14ac:dyDescent="0.25">
      <c r="A5" s="155">
        <v>43282</v>
      </c>
      <c r="B5" s="156" t="s">
        <v>28</v>
      </c>
      <c r="C5" s="157"/>
      <c r="D5" s="158"/>
      <c r="E5" s="159"/>
      <c r="F5" s="160"/>
      <c r="G5" s="161">
        <f>'Apr - Jun 2019'!$G$41</f>
        <v>48412.21</v>
      </c>
      <c r="H5" s="162">
        <f>'Apr - Jun 2019'!H41</f>
        <v>12715</v>
      </c>
      <c r="I5" s="163">
        <f>'Apr - Jun 2019'!I41</f>
        <v>2364</v>
      </c>
      <c r="J5" s="163">
        <f>'Apr - Jun 2019'!J41</f>
        <v>1175.96</v>
      </c>
      <c r="K5" s="164">
        <f>'Apr - Jun 2019'!K41</f>
        <v>0</v>
      </c>
      <c r="L5" s="165">
        <f>'Apr - Jun 2019'!L41</f>
        <v>13541.94</v>
      </c>
      <c r="M5" s="164">
        <f>'Apr - Jun 2019'!M41</f>
        <v>2669.9399999999996</v>
      </c>
      <c r="N5" s="164">
        <f>'Apr - Jun 2019'!N41</f>
        <v>1058.0900000000001</v>
      </c>
      <c r="O5" s="164">
        <f>'Apr - Jun 2019'!O41</f>
        <v>0</v>
      </c>
      <c r="P5" s="164">
        <f>'Apr - Jun 2019'!P41</f>
        <v>0</v>
      </c>
      <c r="Q5" s="164">
        <f>'Apr - Jun 2019'!Q41</f>
        <v>3706.5</v>
      </c>
      <c r="R5" s="164">
        <f>'Apr - Jun 2019'!R41</f>
        <v>1411.59</v>
      </c>
      <c r="S5" s="164">
        <f>'Apr - Jun 2019'!S41</f>
        <v>0</v>
      </c>
      <c r="T5" s="164">
        <f>'Apr - Jun 2019'!T41</f>
        <v>2422.2399999999998</v>
      </c>
      <c r="U5" s="164">
        <f>'Apr - Jun 2019'!U41</f>
        <v>430</v>
      </c>
      <c r="V5" s="164">
        <f>'Apr - Jun 2019'!V41</f>
        <v>0</v>
      </c>
      <c r="W5" s="163">
        <f>'Apr - Jun 2019'!W41</f>
        <v>26</v>
      </c>
      <c r="X5" s="163">
        <f>'Apr - Jun 2019'!X41</f>
        <v>220</v>
      </c>
      <c r="Y5" s="163">
        <f>'Apr - Jun 2019'!Y41</f>
        <v>0</v>
      </c>
      <c r="Z5" s="166">
        <f>'Apr - Jun 2019'!Z41</f>
        <v>1597.58</v>
      </c>
    </row>
    <row r="6" spans="1:29" x14ac:dyDescent="0.25">
      <c r="A6" s="167"/>
      <c r="B6" s="168"/>
      <c r="C6" s="169"/>
      <c r="D6" s="170"/>
      <c r="E6" s="171"/>
      <c r="F6" s="172"/>
      <c r="G6" s="173"/>
      <c r="H6" s="174"/>
      <c r="I6" s="175"/>
      <c r="J6" s="175"/>
      <c r="K6" s="176"/>
      <c r="L6" s="177"/>
      <c r="M6" s="178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9"/>
      <c r="AC6" s="143"/>
    </row>
    <row r="7" spans="1:29" x14ac:dyDescent="0.25">
      <c r="A7" s="167">
        <v>43662</v>
      </c>
      <c r="B7" s="176" t="s">
        <v>33</v>
      </c>
      <c r="C7" s="169">
        <v>3044</v>
      </c>
      <c r="D7" s="170">
        <v>527</v>
      </c>
      <c r="E7" s="171">
        <v>1261</v>
      </c>
      <c r="F7" s="180">
        <v>43676</v>
      </c>
      <c r="G7" s="173"/>
      <c r="H7" s="174"/>
      <c r="I7" s="175"/>
      <c r="J7" s="175"/>
      <c r="K7" s="176"/>
      <c r="L7" s="177">
        <v>1261</v>
      </c>
      <c r="M7" s="178"/>
      <c r="N7" s="175"/>
      <c r="O7" s="175"/>
      <c r="P7" s="175"/>
      <c r="Q7" s="175">
        <v>1050.83</v>
      </c>
      <c r="R7" s="175"/>
      <c r="S7" s="175"/>
      <c r="T7" s="175"/>
      <c r="U7" s="175"/>
      <c r="V7" s="175"/>
      <c r="W7" s="175"/>
      <c r="X7" s="175"/>
      <c r="Y7" s="175"/>
      <c r="Z7" s="179">
        <v>210.17</v>
      </c>
      <c r="AC7" s="143"/>
    </row>
    <row r="8" spans="1:29" x14ac:dyDescent="0.25">
      <c r="A8" s="167">
        <v>43662</v>
      </c>
      <c r="B8" s="176" t="s">
        <v>92</v>
      </c>
      <c r="C8" s="169">
        <v>8</v>
      </c>
      <c r="D8" s="170">
        <v>528</v>
      </c>
      <c r="E8" s="171">
        <v>150</v>
      </c>
      <c r="F8" s="180">
        <v>43679</v>
      </c>
      <c r="G8" s="173"/>
      <c r="H8" s="174"/>
      <c r="I8" s="175"/>
      <c r="J8" s="175"/>
      <c r="K8" s="176"/>
      <c r="L8" s="177">
        <v>150</v>
      </c>
      <c r="M8" s="178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>
        <v>150</v>
      </c>
      <c r="Z8" s="179"/>
      <c r="AC8" s="143"/>
    </row>
    <row r="9" spans="1:29" x14ac:dyDescent="0.25">
      <c r="A9" s="167">
        <v>43662</v>
      </c>
      <c r="B9" s="176" t="s">
        <v>33</v>
      </c>
      <c r="C9" s="169">
        <v>3077</v>
      </c>
      <c r="D9" s="170">
        <v>529</v>
      </c>
      <c r="E9" s="171">
        <v>465</v>
      </c>
      <c r="F9" s="180">
        <v>43676</v>
      </c>
      <c r="G9" s="173"/>
      <c r="H9" s="174"/>
      <c r="I9" s="175"/>
      <c r="J9" s="175"/>
      <c r="K9" s="176"/>
      <c r="L9" s="177">
        <v>465</v>
      </c>
      <c r="M9" s="178"/>
      <c r="N9" s="175"/>
      <c r="O9" s="175"/>
      <c r="P9" s="175"/>
      <c r="Q9" s="175">
        <v>387.5</v>
      </c>
      <c r="R9" s="175"/>
      <c r="S9" s="175"/>
      <c r="T9" s="175"/>
      <c r="U9" s="175"/>
      <c r="V9" s="175"/>
      <c r="W9" s="175"/>
      <c r="X9" s="175"/>
      <c r="Y9" s="175"/>
      <c r="Z9" s="179">
        <v>77.5</v>
      </c>
      <c r="AC9" s="143"/>
    </row>
    <row r="10" spans="1:29" x14ac:dyDescent="0.25">
      <c r="A10" s="167">
        <v>43662</v>
      </c>
      <c r="B10" s="176" t="s">
        <v>38</v>
      </c>
      <c r="C10" s="169" t="s">
        <v>93</v>
      </c>
      <c r="D10" s="170">
        <v>530</v>
      </c>
      <c r="E10" s="171">
        <v>83.6</v>
      </c>
      <c r="F10" s="180">
        <v>43670</v>
      </c>
      <c r="G10" s="173"/>
      <c r="H10" s="174"/>
      <c r="I10" s="175"/>
      <c r="J10" s="175"/>
      <c r="K10" s="176"/>
      <c r="L10" s="177">
        <v>83.6</v>
      </c>
      <c r="M10" s="178">
        <v>83.6</v>
      </c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9"/>
      <c r="AC10" s="143"/>
    </row>
    <row r="11" spans="1:29" x14ac:dyDescent="0.25">
      <c r="A11" s="167">
        <v>43662</v>
      </c>
      <c r="B11" s="176" t="s">
        <v>55</v>
      </c>
      <c r="C11" s="169" t="s">
        <v>93</v>
      </c>
      <c r="D11" s="170">
        <v>531</v>
      </c>
      <c r="E11" s="171">
        <v>753.18</v>
      </c>
      <c r="F11" s="180">
        <v>43671</v>
      </c>
      <c r="G11" s="173"/>
      <c r="H11" s="174"/>
      <c r="I11" s="175"/>
      <c r="J11" s="175"/>
      <c r="K11" s="176"/>
      <c r="L11" s="177">
        <v>753.18</v>
      </c>
      <c r="M11" s="178">
        <v>753.18</v>
      </c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9"/>
      <c r="AC11" s="143"/>
    </row>
    <row r="12" spans="1:29" x14ac:dyDescent="0.25">
      <c r="A12" s="167"/>
      <c r="B12" s="176" t="s">
        <v>94</v>
      </c>
      <c r="C12" s="169"/>
      <c r="D12" s="170">
        <v>532</v>
      </c>
      <c r="E12" s="171" t="s">
        <v>94</v>
      </c>
      <c r="F12" s="180" t="s">
        <v>94</v>
      </c>
      <c r="G12" s="173"/>
      <c r="H12" s="174"/>
      <c r="I12" s="175"/>
      <c r="J12" s="175"/>
      <c r="K12" s="176"/>
      <c r="L12" s="177"/>
      <c r="M12" s="178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9"/>
      <c r="AC12" s="143"/>
    </row>
    <row r="13" spans="1:29" x14ac:dyDescent="0.25">
      <c r="A13" s="167">
        <v>43725</v>
      </c>
      <c r="B13" s="176" t="s">
        <v>95</v>
      </c>
      <c r="C13" s="169" t="s">
        <v>96</v>
      </c>
      <c r="D13" s="170"/>
      <c r="E13" s="171">
        <v>2494.4899999999998</v>
      </c>
      <c r="F13" s="180"/>
      <c r="G13" s="173">
        <v>2494.4899999999998</v>
      </c>
      <c r="H13" s="174"/>
      <c r="I13" s="175"/>
      <c r="J13" s="175"/>
      <c r="K13" s="176">
        <v>2494.4899999999998</v>
      </c>
      <c r="L13" s="177"/>
      <c r="M13" s="178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9"/>
      <c r="AC13" s="143"/>
    </row>
    <row r="14" spans="1:29" x14ac:dyDescent="0.25">
      <c r="A14" s="167">
        <v>43725</v>
      </c>
      <c r="B14" s="176" t="s">
        <v>42</v>
      </c>
      <c r="C14" s="169">
        <v>20226</v>
      </c>
      <c r="D14" s="170">
        <v>533</v>
      </c>
      <c r="E14" s="171">
        <v>127.92</v>
      </c>
      <c r="F14" s="180">
        <v>43734</v>
      </c>
      <c r="G14" s="173"/>
      <c r="H14" s="174"/>
      <c r="I14" s="175"/>
      <c r="J14" s="175"/>
      <c r="K14" s="176"/>
      <c r="L14" s="177">
        <v>127.92</v>
      </c>
      <c r="M14" s="178"/>
      <c r="N14" s="175"/>
      <c r="O14" s="175"/>
      <c r="P14" s="175"/>
      <c r="Q14" s="175"/>
      <c r="R14" s="175"/>
      <c r="S14" s="175"/>
      <c r="T14" s="175">
        <v>106.6</v>
      </c>
      <c r="U14" s="175"/>
      <c r="V14" s="175"/>
      <c r="W14" s="175"/>
      <c r="X14" s="175"/>
      <c r="Y14" s="175"/>
      <c r="Z14" s="179">
        <v>21.32</v>
      </c>
      <c r="AA14" s="181">
        <v>757996451</v>
      </c>
      <c r="AC14" s="143"/>
    </row>
    <row r="15" spans="1:29" x14ac:dyDescent="0.25">
      <c r="A15" s="167">
        <v>43725</v>
      </c>
      <c r="B15" s="176" t="s">
        <v>97</v>
      </c>
      <c r="C15" s="169" t="s">
        <v>98</v>
      </c>
      <c r="D15" s="170">
        <v>534</v>
      </c>
      <c r="E15" s="171">
        <v>240</v>
      </c>
      <c r="F15" s="180">
        <v>43734</v>
      </c>
      <c r="G15" s="173"/>
      <c r="H15" s="174"/>
      <c r="I15" s="175"/>
      <c r="J15" s="175"/>
      <c r="K15" s="176"/>
      <c r="L15" s="177">
        <v>240</v>
      </c>
      <c r="M15" s="178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>
        <v>200</v>
      </c>
      <c r="Y15" s="175"/>
      <c r="Z15" s="179">
        <v>40</v>
      </c>
      <c r="AA15" s="147" t="s">
        <v>99</v>
      </c>
      <c r="AC15" s="143"/>
    </row>
    <row r="16" spans="1:29" x14ac:dyDescent="0.25">
      <c r="A16" s="167">
        <v>43725</v>
      </c>
      <c r="B16" s="176" t="s">
        <v>38</v>
      </c>
      <c r="C16" s="169" t="s">
        <v>100</v>
      </c>
      <c r="D16" s="170">
        <v>535</v>
      </c>
      <c r="E16" s="171">
        <v>83.8</v>
      </c>
      <c r="F16" s="180">
        <v>43734</v>
      </c>
      <c r="G16" s="173"/>
      <c r="H16" s="174"/>
      <c r="I16" s="175"/>
      <c r="J16" s="175"/>
      <c r="K16" s="176"/>
      <c r="L16" s="177">
        <v>83.8</v>
      </c>
      <c r="M16" s="178">
        <v>83.8</v>
      </c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9"/>
      <c r="AC16" s="143"/>
    </row>
    <row r="17" spans="1:29" x14ac:dyDescent="0.25">
      <c r="A17" s="167">
        <v>43725</v>
      </c>
      <c r="B17" s="176" t="s">
        <v>55</v>
      </c>
      <c r="C17" s="169" t="s">
        <v>100</v>
      </c>
      <c r="D17" s="170">
        <v>536</v>
      </c>
      <c r="E17" s="171">
        <v>752.98</v>
      </c>
      <c r="F17" s="180">
        <v>43733</v>
      </c>
      <c r="G17" s="173"/>
      <c r="H17" s="174"/>
      <c r="I17" s="175"/>
      <c r="J17" s="175"/>
      <c r="K17" s="176"/>
      <c r="L17" s="177">
        <v>752.98</v>
      </c>
      <c r="M17" s="178">
        <v>752.98</v>
      </c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9"/>
      <c r="AC17" s="143"/>
    </row>
    <row r="18" spans="1:29" x14ac:dyDescent="0.25">
      <c r="A18" s="167">
        <v>43725</v>
      </c>
      <c r="B18" s="176" t="s">
        <v>38</v>
      </c>
      <c r="C18" s="169" t="s">
        <v>101</v>
      </c>
      <c r="D18" s="170">
        <v>537</v>
      </c>
      <c r="E18" s="171">
        <v>83.6</v>
      </c>
      <c r="F18" s="180">
        <v>43734</v>
      </c>
      <c r="G18" s="173"/>
      <c r="H18" s="174"/>
      <c r="I18" s="175"/>
      <c r="J18" s="175"/>
      <c r="K18" s="176"/>
      <c r="L18" s="177">
        <v>83.6</v>
      </c>
      <c r="M18" s="178">
        <v>83.6</v>
      </c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9"/>
      <c r="AC18" s="143"/>
    </row>
    <row r="19" spans="1:29" x14ac:dyDescent="0.25">
      <c r="A19" s="167">
        <v>43725</v>
      </c>
      <c r="B19" s="176" t="s">
        <v>55</v>
      </c>
      <c r="C19" s="169" t="s">
        <v>101</v>
      </c>
      <c r="D19" s="170">
        <v>538</v>
      </c>
      <c r="E19" s="171">
        <v>753.18</v>
      </c>
      <c r="F19" s="180">
        <v>43733</v>
      </c>
      <c r="G19" s="173"/>
      <c r="H19" s="174"/>
      <c r="I19" s="175"/>
      <c r="J19" s="175"/>
      <c r="K19" s="176"/>
      <c r="L19" s="177">
        <v>753.18</v>
      </c>
      <c r="M19" s="178">
        <v>753.18</v>
      </c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9"/>
      <c r="AC19" s="143"/>
    </row>
    <row r="20" spans="1:29" x14ac:dyDescent="0.25">
      <c r="A20" s="167">
        <v>43725</v>
      </c>
      <c r="B20" s="176" t="s">
        <v>17</v>
      </c>
      <c r="C20" s="169" t="s">
        <v>102</v>
      </c>
      <c r="D20" s="170">
        <v>539</v>
      </c>
      <c r="E20" s="171">
        <v>20</v>
      </c>
      <c r="F20" s="180">
        <v>43731</v>
      </c>
      <c r="G20" s="173"/>
      <c r="H20" s="174"/>
      <c r="I20" s="175"/>
      <c r="J20" s="175"/>
      <c r="K20" s="176"/>
      <c r="L20" s="177">
        <v>20</v>
      </c>
      <c r="M20" s="178"/>
      <c r="N20" s="175">
        <v>20</v>
      </c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9"/>
      <c r="AC20" s="143"/>
    </row>
    <row r="21" spans="1:29" x14ac:dyDescent="0.25">
      <c r="A21" s="167">
        <v>43725</v>
      </c>
      <c r="B21" s="176" t="s">
        <v>103</v>
      </c>
      <c r="C21" s="169"/>
      <c r="D21" s="170">
        <v>540</v>
      </c>
      <c r="E21" s="171" t="s">
        <v>94</v>
      </c>
      <c r="F21" s="180" t="s">
        <v>94</v>
      </c>
      <c r="G21" s="173"/>
      <c r="H21" s="174"/>
      <c r="I21" s="175"/>
      <c r="J21" s="175"/>
      <c r="K21" s="176"/>
      <c r="L21" s="177"/>
      <c r="M21" s="178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9"/>
      <c r="AC21" s="143"/>
    </row>
    <row r="22" spans="1:29" s="182" customFormat="1" ht="14.25" x14ac:dyDescent="0.2">
      <c r="A22" s="167">
        <v>43725</v>
      </c>
      <c r="B22" s="176" t="s">
        <v>33</v>
      </c>
      <c r="C22" s="169">
        <v>3082</v>
      </c>
      <c r="D22" s="170">
        <v>541</v>
      </c>
      <c r="E22" s="171">
        <v>54</v>
      </c>
      <c r="F22" s="180">
        <v>43739</v>
      </c>
      <c r="G22" s="173"/>
      <c r="H22" s="174"/>
      <c r="I22" s="175"/>
      <c r="J22" s="175"/>
      <c r="K22" s="176"/>
      <c r="L22" s="177">
        <v>54</v>
      </c>
      <c r="M22" s="178"/>
      <c r="N22" s="175"/>
      <c r="O22" s="175"/>
      <c r="P22" s="175"/>
      <c r="Q22" s="175">
        <v>45</v>
      </c>
      <c r="R22" s="175"/>
      <c r="S22" s="175"/>
      <c r="T22" s="175"/>
      <c r="U22" s="175"/>
      <c r="V22" s="175"/>
      <c r="W22" s="175"/>
      <c r="X22" s="175"/>
      <c r="Y22" s="175"/>
      <c r="Z22" s="179">
        <v>9</v>
      </c>
      <c r="AC22" s="143"/>
    </row>
    <row r="23" spans="1:29" s="182" customFormat="1" ht="14.25" x14ac:dyDescent="0.2">
      <c r="A23" s="167">
        <v>43725</v>
      </c>
      <c r="B23" s="176" t="s">
        <v>33</v>
      </c>
      <c r="C23" s="169">
        <v>3136</v>
      </c>
      <c r="D23" s="170">
        <v>542</v>
      </c>
      <c r="E23" s="171">
        <v>756</v>
      </c>
      <c r="F23" s="180">
        <v>43739</v>
      </c>
      <c r="G23" s="173"/>
      <c r="H23" s="174"/>
      <c r="I23" s="175"/>
      <c r="J23" s="175"/>
      <c r="K23" s="176"/>
      <c r="L23" s="177">
        <v>756</v>
      </c>
      <c r="M23" s="178"/>
      <c r="N23" s="175"/>
      <c r="O23" s="175"/>
      <c r="P23" s="175"/>
      <c r="Q23" s="175">
        <v>630</v>
      </c>
      <c r="R23" s="175"/>
      <c r="S23" s="175"/>
      <c r="T23" s="175"/>
      <c r="U23" s="175"/>
      <c r="V23" s="175"/>
      <c r="W23" s="175"/>
      <c r="X23" s="175"/>
      <c r="Y23" s="175"/>
      <c r="Z23" s="179">
        <v>126</v>
      </c>
      <c r="AC23" s="143"/>
    </row>
    <row r="24" spans="1:29" x14ac:dyDescent="0.25">
      <c r="A24" s="167">
        <v>43725</v>
      </c>
      <c r="B24" s="176" t="s">
        <v>94</v>
      </c>
      <c r="C24" s="169"/>
      <c r="D24" s="170">
        <v>543</v>
      </c>
      <c r="E24" s="171" t="s">
        <v>94</v>
      </c>
      <c r="F24" s="180" t="s">
        <v>94</v>
      </c>
      <c r="G24" s="173"/>
      <c r="H24" s="174"/>
      <c r="I24" s="175"/>
      <c r="J24" s="175"/>
      <c r="K24" s="176"/>
      <c r="L24" s="177"/>
      <c r="M24" s="183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5"/>
      <c r="AC24" s="143"/>
    </row>
    <row r="25" spans="1:29" x14ac:dyDescent="0.25">
      <c r="A25" s="167">
        <v>43725</v>
      </c>
      <c r="B25" s="176" t="s">
        <v>33</v>
      </c>
      <c r="C25" s="169">
        <v>3152</v>
      </c>
      <c r="D25" s="170">
        <v>544</v>
      </c>
      <c r="E25" s="171">
        <v>24</v>
      </c>
      <c r="F25" s="180">
        <v>43739</v>
      </c>
      <c r="G25" s="173"/>
      <c r="H25" s="174"/>
      <c r="I25" s="175"/>
      <c r="J25" s="175"/>
      <c r="K25" s="176"/>
      <c r="L25" s="177">
        <v>24</v>
      </c>
      <c r="M25" s="183"/>
      <c r="N25" s="184"/>
      <c r="O25" s="184"/>
      <c r="P25" s="184"/>
      <c r="Q25" s="184">
        <v>20</v>
      </c>
      <c r="R25" s="184"/>
      <c r="S25" s="184"/>
      <c r="T25" s="184"/>
      <c r="U25" s="184"/>
      <c r="V25" s="184"/>
      <c r="W25" s="184"/>
      <c r="X25" s="184"/>
      <c r="Y25" s="184"/>
      <c r="Z25" s="185">
        <v>4</v>
      </c>
      <c r="AC25" s="143"/>
    </row>
    <row r="26" spans="1:29" x14ac:dyDescent="0.25">
      <c r="A26" s="167">
        <v>43734</v>
      </c>
      <c r="B26" s="176" t="s">
        <v>17</v>
      </c>
      <c r="C26" s="169"/>
      <c r="D26" s="170"/>
      <c r="E26" s="171">
        <v>12715</v>
      </c>
      <c r="F26" s="180"/>
      <c r="G26" s="173">
        <v>12715</v>
      </c>
      <c r="H26" s="174">
        <v>12715</v>
      </c>
      <c r="I26" s="175"/>
      <c r="J26" s="175"/>
      <c r="K26" s="176"/>
      <c r="L26" s="177"/>
      <c r="M26" s="183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5"/>
      <c r="AC26" s="143"/>
    </row>
    <row r="27" spans="1:29" x14ac:dyDescent="0.25">
      <c r="A27" s="167">
        <v>43738</v>
      </c>
      <c r="B27" s="176" t="s">
        <v>24</v>
      </c>
      <c r="C27" s="169" t="s">
        <v>104</v>
      </c>
      <c r="D27" s="170"/>
      <c r="E27" s="171">
        <v>18</v>
      </c>
      <c r="F27" s="180">
        <v>43738</v>
      </c>
      <c r="G27" s="173"/>
      <c r="H27" s="174"/>
      <c r="I27" s="175"/>
      <c r="J27" s="175"/>
      <c r="K27" s="176"/>
      <c r="L27" s="177">
        <v>18</v>
      </c>
      <c r="M27" s="183"/>
      <c r="N27" s="184"/>
      <c r="O27" s="184"/>
      <c r="P27" s="184"/>
      <c r="Q27" s="184"/>
      <c r="R27" s="184"/>
      <c r="S27" s="184"/>
      <c r="T27" s="184"/>
      <c r="U27" s="184"/>
      <c r="V27" s="184"/>
      <c r="W27" s="184">
        <v>18</v>
      </c>
      <c r="X27" s="184"/>
      <c r="Y27" s="184"/>
      <c r="Z27" s="185"/>
      <c r="AC27" s="143"/>
    </row>
    <row r="28" spans="1:29" x14ac:dyDescent="0.25">
      <c r="A28" s="167"/>
      <c r="B28" s="176"/>
      <c r="C28" s="169"/>
      <c r="D28" s="170"/>
      <c r="E28" s="171"/>
      <c r="F28" s="180"/>
      <c r="G28" s="173"/>
      <c r="H28" s="174"/>
      <c r="I28" s="175"/>
      <c r="J28" s="175"/>
      <c r="K28" s="176"/>
      <c r="L28" s="177"/>
      <c r="M28" s="183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5"/>
      <c r="AA28" s="143"/>
      <c r="AB28" s="143"/>
      <c r="AC28" s="143"/>
    </row>
    <row r="29" spans="1:29" x14ac:dyDescent="0.25">
      <c r="A29" s="186"/>
      <c r="B29" s="176"/>
      <c r="C29" s="169"/>
      <c r="D29" s="170"/>
      <c r="E29" s="171"/>
      <c r="F29" s="180"/>
      <c r="G29" s="173"/>
      <c r="H29" s="174"/>
      <c r="I29" s="175"/>
      <c r="J29" s="175"/>
      <c r="K29" s="176"/>
      <c r="L29" s="177"/>
      <c r="M29" s="178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9"/>
      <c r="AC29" s="143"/>
    </row>
    <row r="30" spans="1:29" x14ac:dyDescent="0.25">
      <c r="A30" s="186"/>
      <c r="B30" s="176"/>
      <c r="C30" s="169"/>
      <c r="D30" s="170"/>
      <c r="E30" s="171"/>
      <c r="F30" s="180"/>
      <c r="G30" s="173"/>
      <c r="H30" s="174"/>
      <c r="I30" s="175"/>
      <c r="J30" s="175"/>
      <c r="K30" s="176"/>
      <c r="L30" s="177"/>
      <c r="M30" s="178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9"/>
      <c r="AC30" s="143"/>
    </row>
    <row r="31" spans="1:29" x14ac:dyDescent="0.25">
      <c r="A31" s="186"/>
      <c r="B31" s="176"/>
      <c r="C31" s="169"/>
      <c r="D31" s="170"/>
      <c r="E31" s="171"/>
      <c r="F31" s="180"/>
      <c r="G31" s="173"/>
      <c r="H31" s="174"/>
      <c r="I31" s="175"/>
      <c r="J31" s="175"/>
      <c r="K31" s="176"/>
      <c r="L31" s="177"/>
      <c r="M31" s="178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9"/>
      <c r="AC31" s="143"/>
    </row>
    <row r="32" spans="1:29" x14ac:dyDescent="0.25">
      <c r="A32" s="186"/>
      <c r="B32" s="176"/>
      <c r="C32" s="169"/>
      <c r="D32" s="170"/>
      <c r="E32" s="187"/>
      <c r="F32" s="180"/>
      <c r="G32" s="173"/>
      <c r="H32" s="174"/>
      <c r="I32" s="175"/>
      <c r="J32" s="175"/>
      <c r="K32" s="176"/>
      <c r="L32" s="177"/>
      <c r="M32" s="178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9"/>
      <c r="AC32" s="143"/>
    </row>
    <row r="33" spans="1:29" x14ac:dyDescent="0.25">
      <c r="A33" s="188"/>
      <c r="B33" s="189"/>
      <c r="C33" s="190"/>
      <c r="D33" s="191"/>
      <c r="E33" s="192"/>
      <c r="F33" s="193"/>
      <c r="G33" s="194"/>
      <c r="H33" s="195"/>
      <c r="I33" s="196"/>
      <c r="J33" s="196"/>
      <c r="K33" s="189"/>
      <c r="L33" s="197"/>
      <c r="M33" s="178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9"/>
      <c r="AC33" s="143"/>
    </row>
    <row r="34" spans="1:29" x14ac:dyDescent="0.25">
      <c r="A34" s="198">
        <v>43008</v>
      </c>
      <c r="B34" s="85" t="s">
        <v>105</v>
      </c>
      <c r="C34" s="199"/>
      <c r="D34" s="87"/>
      <c r="E34" s="200"/>
      <c r="F34" s="87"/>
      <c r="G34" s="90">
        <f t="shared" ref="G34:Z34" si="0">SUM(G5:G33)</f>
        <v>63621.7</v>
      </c>
      <c r="H34" s="91">
        <f t="shared" si="0"/>
        <v>25430</v>
      </c>
      <c r="I34" s="92">
        <f t="shared" si="0"/>
        <v>2364</v>
      </c>
      <c r="J34" s="92">
        <f t="shared" si="0"/>
        <v>1175.96</v>
      </c>
      <c r="K34" s="93">
        <f t="shared" si="0"/>
        <v>2494.4899999999998</v>
      </c>
      <c r="L34" s="94">
        <f t="shared" si="0"/>
        <v>19168.199999999997</v>
      </c>
      <c r="M34" s="95">
        <f t="shared" si="0"/>
        <v>5180.2800000000007</v>
      </c>
      <c r="N34" s="95">
        <f t="shared" si="0"/>
        <v>1078.0900000000001</v>
      </c>
      <c r="O34" s="95">
        <f t="shared" si="0"/>
        <v>0</v>
      </c>
      <c r="P34" s="95">
        <f t="shared" si="0"/>
        <v>0</v>
      </c>
      <c r="Q34" s="95">
        <f t="shared" si="0"/>
        <v>5839.83</v>
      </c>
      <c r="R34" s="95">
        <f t="shared" si="0"/>
        <v>1411.59</v>
      </c>
      <c r="S34" s="95">
        <f t="shared" si="0"/>
        <v>0</v>
      </c>
      <c r="T34" s="95">
        <f t="shared" si="0"/>
        <v>2528.8399999999997</v>
      </c>
      <c r="U34" s="95">
        <f t="shared" si="0"/>
        <v>430</v>
      </c>
      <c r="V34" s="95">
        <f t="shared" si="0"/>
        <v>0</v>
      </c>
      <c r="W34" s="96">
        <f t="shared" si="0"/>
        <v>44</v>
      </c>
      <c r="X34" s="96">
        <f t="shared" si="0"/>
        <v>420</v>
      </c>
      <c r="Y34" s="96">
        <f t="shared" si="0"/>
        <v>150</v>
      </c>
      <c r="Z34" s="97">
        <f t="shared" si="0"/>
        <v>2085.5699999999997</v>
      </c>
    </row>
    <row r="35" spans="1:29" x14ac:dyDescent="0.25">
      <c r="A35" s="201">
        <v>43008</v>
      </c>
      <c r="B35" s="99" t="s">
        <v>106</v>
      </c>
      <c r="C35" s="202"/>
      <c r="D35" s="101"/>
      <c r="E35" s="203"/>
      <c r="F35" s="101"/>
      <c r="G35" s="104">
        <f>L35</f>
        <v>5626.26</v>
      </c>
      <c r="H35" s="105">
        <f t="shared" ref="H35:Z35" si="1">SUM(H6:H33)</f>
        <v>12715</v>
      </c>
      <c r="I35" s="105">
        <f t="shared" si="1"/>
        <v>0</v>
      </c>
      <c r="J35" s="105">
        <f t="shared" si="1"/>
        <v>0</v>
      </c>
      <c r="K35" s="105">
        <f t="shared" si="1"/>
        <v>2494.4899999999998</v>
      </c>
      <c r="L35" s="105">
        <f t="shared" si="1"/>
        <v>5626.26</v>
      </c>
      <c r="M35" s="105">
        <f t="shared" si="1"/>
        <v>2510.3399999999997</v>
      </c>
      <c r="N35" s="105">
        <f t="shared" si="1"/>
        <v>20</v>
      </c>
      <c r="O35" s="105">
        <f t="shared" si="1"/>
        <v>0</v>
      </c>
      <c r="P35" s="105">
        <f t="shared" si="1"/>
        <v>0</v>
      </c>
      <c r="Q35" s="105">
        <f t="shared" si="1"/>
        <v>2133.33</v>
      </c>
      <c r="R35" s="105">
        <f t="shared" si="1"/>
        <v>0</v>
      </c>
      <c r="S35" s="105">
        <f t="shared" si="1"/>
        <v>0</v>
      </c>
      <c r="T35" s="105">
        <f t="shared" si="1"/>
        <v>106.6</v>
      </c>
      <c r="U35" s="105">
        <f t="shared" si="1"/>
        <v>0</v>
      </c>
      <c r="V35" s="105">
        <f t="shared" si="1"/>
        <v>0</v>
      </c>
      <c r="W35" s="105">
        <f t="shared" si="1"/>
        <v>18</v>
      </c>
      <c r="X35" s="105">
        <f t="shared" si="1"/>
        <v>200</v>
      </c>
      <c r="Y35" s="105">
        <f t="shared" si="1"/>
        <v>150</v>
      </c>
      <c r="Z35" s="105">
        <f t="shared" si="1"/>
        <v>487.98999999999995</v>
      </c>
    </row>
    <row r="36" spans="1:29" x14ac:dyDescent="0.25">
      <c r="A36" s="204">
        <v>43373</v>
      </c>
      <c r="B36" s="112" t="s">
        <v>71</v>
      </c>
      <c r="C36" s="205"/>
      <c r="D36" s="114"/>
      <c r="E36" s="206"/>
      <c r="F36" s="114" t="s">
        <v>72</v>
      </c>
      <c r="G36" s="117">
        <f>G34-G35</f>
        <v>57995.439999999995</v>
      </c>
      <c r="H36" s="118">
        <f t="shared" ref="H36:Z36" si="2">H34</f>
        <v>25430</v>
      </c>
      <c r="I36" s="119">
        <f t="shared" si="2"/>
        <v>2364</v>
      </c>
      <c r="J36" s="119">
        <f t="shared" si="2"/>
        <v>1175.96</v>
      </c>
      <c r="K36" s="112">
        <f t="shared" si="2"/>
        <v>2494.4899999999998</v>
      </c>
      <c r="L36" s="120">
        <f t="shared" si="2"/>
        <v>19168.199999999997</v>
      </c>
      <c r="M36" s="112">
        <f t="shared" si="2"/>
        <v>5180.2800000000007</v>
      </c>
      <c r="N36" s="112">
        <f t="shared" si="2"/>
        <v>1078.0900000000001</v>
      </c>
      <c r="O36" s="112">
        <f t="shared" si="2"/>
        <v>0</v>
      </c>
      <c r="P36" s="112">
        <f t="shared" si="2"/>
        <v>0</v>
      </c>
      <c r="Q36" s="112">
        <f t="shared" si="2"/>
        <v>5839.83</v>
      </c>
      <c r="R36" s="112">
        <f t="shared" si="2"/>
        <v>1411.59</v>
      </c>
      <c r="S36" s="112">
        <f t="shared" si="2"/>
        <v>0</v>
      </c>
      <c r="T36" s="112">
        <f t="shared" si="2"/>
        <v>2528.8399999999997</v>
      </c>
      <c r="U36" s="112">
        <f t="shared" si="2"/>
        <v>430</v>
      </c>
      <c r="V36" s="112">
        <f t="shared" si="2"/>
        <v>0</v>
      </c>
      <c r="W36" s="119">
        <f t="shared" si="2"/>
        <v>44</v>
      </c>
      <c r="X36" s="119">
        <f t="shared" si="2"/>
        <v>420</v>
      </c>
      <c r="Y36" s="119">
        <f t="shared" si="2"/>
        <v>150</v>
      </c>
      <c r="Z36" s="121">
        <f t="shared" si="2"/>
        <v>2085.5699999999997</v>
      </c>
    </row>
    <row r="37" spans="1:29" x14ac:dyDescent="0.25">
      <c r="A37" s="207"/>
      <c r="B37" s="208"/>
      <c r="C37" s="209"/>
      <c r="D37" s="209"/>
      <c r="E37" s="210"/>
      <c r="F37" s="211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</row>
    <row r="38" spans="1:29" s="212" customFormat="1" x14ac:dyDescent="0.25">
      <c r="A38" s="148"/>
      <c r="C38" s="213"/>
      <c r="D38" s="213"/>
      <c r="E38" s="214"/>
      <c r="F38" s="215"/>
      <c r="G38" s="208" t="s">
        <v>73</v>
      </c>
      <c r="H38" s="216">
        <f>SUM(H36:K36)</f>
        <v>31464.449999999997</v>
      </c>
      <c r="I38" s="216"/>
      <c r="J38" s="216"/>
      <c r="K38" s="216"/>
      <c r="L38" s="208" t="s">
        <v>74</v>
      </c>
      <c r="M38" s="216">
        <f>SUM(M36:Z36)</f>
        <v>19168.2</v>
      </c>
      <c r="N38" s="216"/>
      <c r="O38" s="216">
        <f>SUM(M35:Z35)</f>
        <v>5626.26</v>
      </c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1:29" x14ac:dyDescent="0.25">
      <c r="A39" s="207"/>
      <c r="B39" s="217"/>
      <c r="C39" s="218"/>
      <c r="D39" s="218"/>
      <c r="E39" s="219"/>
      <c r="F39" s="211"/>
      <c r="G39" s="208"/>
      <c r="L39" s="208"/>
    </row>
    <row r="40" spans="1:29" x14ac:dyDescent="0.25">
      <c r="A40" s="207"/>
      <c r="B40" s="208" t="s">
        <v>75</v>
      </c>
      <c r="C40" s="218"/>
      <c r="D40" s="218"/>
      <c r="E40" s="219"/>
      <c r="F40" s="211"/>
      <c r="G40" s="208">
        <f>'Apr - Jun 2019'!G45</f>
        <v>45699.19</v>
      </c>
      <c r="I40" s="220" t="s">
        <v>107</v>
      </c>
      <c r="J40" s="221"/>
      <c r="K40" s="220"/>
      <c r="L40" s="220">
        <v>58181.64</v>
      </c>
    </row>
    <row r="41" spans="1:29" x14ac:dyDescent="0.25">
      <c r="A41" s="207"/>
      <c r="B41" s="217" t="s">
        <v>108</v>
      </c>
      <c r="C41" s="218"/>
      <c r="D41" s="218"/>
      <c r="E41" s="219"/>
      <c r="F41" s="211"/>
      <c r="G41" s="222">
        <f>H38</f>
        <v>31464.449999999997</v>
      </c>
      <c r="I41" s="223" t="s">
        <v>109</v>
      </c>
      <c r="J41" s="146"/>
      <c r="L41" s="224"/>
    </row>
    <row r="42" spans="1:29" x14ac:dyDescent="0.25">
      <c r="B42" s="217"/>
      <c r="C42" s="218"/>
      <c r="D42" s="218"/>
      <c r="E42" s="219"/>
      <c r="G42" s="225">
        <f>SUM(G40:G41)</f>
        <v>77163.64</v>
      </c>
      <c r="I42" s="144"/>
      <c r="J42" s="146"/>
      <c r="L42" s="225">
        <f>SUM(L40:L41)</f>
        <v>58181.64</v>
      </c>
    </row>
    <row r="43" spans="1:29" x14ac:dyDescent="0.25">
      <c r="B43" s="217" t="s">
        <v>110</v>
      </c>
      <c r="C43" s="218"/>
      <c r="D43" s="218"/>
      <c r="E43" s="219"/>
      <c r="G43" s="143">
        <f>L34</f>
        <v>19168.199999999997</v>
      </c>
      <c r="I43" s="143" t="s">
        <v>80</v>
      </c>
      <c r="L43" s="226">
        <v>186.2</v>
      </c>
    </row>
    <row r="44" spans="1:29" x14ac:dyDescent="0.25">
      <c r="B44" s="208" t="s">
        <v>111</v>
      </c>
      <c r="C44" s="218"/>
      <c r="D44" s="218"/>
      <c r="E44" s="219"/>
      <c r="G44" s="227">
        <f>G42-G43</f>
        <v>57995.44</v>
      </c>
      <c r="L44" s="227">
        <f>L42-L43</f>
        <v>57995.44</v>
      </c>
      <c r="M44" s="225" t="s">
        <v>112</v>
      </c>
    </row>
    <row r="45" spans="1:29" x14ac:dyDescent="0.25">
      <c r="B45" s="217"/>
      <c r="C45" s="218"/>
      <c r="D45" s="218"/>
      <c r="E45" s="219"/>
    </row>
    <row r="46" spans="1:29" x14ac:dyDescent="0.25">
      <c r="J46" s="143" t="s">
        <v>113</v>
      </c>
      <c r="L46" s="225">
        <f>L44-G44</f>
        <v>0</v>
      </c>
      <c r="M46" s="143" t="s">
        <v>83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8"/>
  <sheetViews>
    <sheetView zoomScale="80" zoomScaleNormal="80" workbookViewId="0">
      <pane ySplit="4" topLeftCell="A20" activePane="bottomLeft" state="frozen"/>
      <selection activeCell="B1" sqref="B1"/>
      <selection pane="bottomLeft" activeCell="M46" sqref="M46"/>
    </sheetView>
  </sheetViews>
  <sheetFormatPr defaultRowHeight="15" x14ac:dyDescent="0.25"/>
  <cols>
    <col min="1" max="1" width="8.7109375" style="142" customWidth="1"/>
    <col min="2" max="2" width="29.7109375" style="143" customWidth="1"/>
    <col min="3" max="3" width="8.85546875" style="144" customWidth="1"/>
    <col min="4" max="4" width="7.85546875" style="146" customWidth="1"/>
    <col min="5" max="5" width="9.140625" style="143" customWidth="1"/>
    <col min="6" max="6" width="8" style="181" customWidth="1"/>
    <col min="7" max="7" width="12.85546875" style="143" customWidth="1"/>
    <col min="8" max="8" width="9.28515625" style="143" customWidth="1"/>
    <col min="9" max="9" width="9.5703125" style="143" customWidth="1"/>
    <col min="10" max="10" width="9.140625" style="143" customWidth="1"/>
    <col min="11" max="11" width="8.7109375" style="143" customWidth="1"/>
    <col min="12" max="12" width="12.42578125" style="143" customWidth="1"/>
    <col min="13" max="13" width="10.140625" style="143" customWidth="1"/>
    <col min="14" max="14" width="8.7109375" style="143" customWidth="1"/>
    <col min="15" max="15" width="12.7109375" style="143" customWidth="1"/>
    <col min="16" max="16" width="8.7109375" style="143" customWidth="1"/>
    <col min="17" max="17" width="12.42578125" style="143" customWidth="1"/>
    <col min="18" max="18" width="11" style="143" customWidth="1"/>
    <col min="19" max="19" width="8.7109375" style="143" customWidth="1"/>
    <col min="20" max="20" width="9.28515625" style="143" customWidth="1"/>
    <col min="21" max="22" width="8.7109375" style="143" customWidth="1"/>
    <col min="23" max="23" width="9.140625" style="143" customWidth="1"/>
    <col min="24" max="24" width="8.7109375" style="143" customWidth="1"/>
    <col min="25" max="25" width="10.7109375" style="143" customWidth="1"/>
    <col min="26" max="26" width="8.7109375" style="143" customWidth="1"/>
    <col min="27" max="27" width="15.42578125" style="147" customWidth="1"/>
    <col min="28" max="1025" width="9.140625" style="147" customWidth="1"/>
  </cols>
  <sheetData>
    <row r="1" spans="1:27" x14ac:dyDescent="0.25">
      <c r="B1" s="148" t="s">
        <v>0</v>
      </c>
    </row>
    <row r="2" spans="1:27" x14ac:dyDescent="0.25">
      <c r="B2" s="148"/>
    </row>
    <row r="3" spans="1:27" x14ac:dyDescent="0.25">
      <c r="B3" s="148"/>
      <c r="G3" s="149" t="s">
        <v>1</v>
      </c>
      <c r="H3" s="150"/>
      <c r="I3" s="150"/>
      <c r="J3" s="150"/>
      <c r="K3" s="150"/>
      <c r="L3" s="151" t="s">
        <v>2</v>
      </c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7" ht="30" x14ac:dyDescent="0.25">
      <c r="A4" s="13" t="s">
        <v>3</v>
      </c>
      <c r="B4" s="14" t="s">
        <v>4</v>
      </c>
      <c r="C4" s="153" t="s">
        <v>5</v>
      </c>
      <c r="D4" s="16" t="s">
        <v>114</v>
      </c>
      <c r="E4" s="228" t="s">
        <v>7</v>
      </c>
      <c r="F4" s="229" t="s">
        <v>8</v>
      </c>
      <c r="G4" s="19" t="s">
        <v>9</v>
      </c>
      <c r="H4" s="20" t="s">
        <v>10</v>
      </c>
      <c r="I4" s="21" t="s">
        <v>11</v>
      </c>
      <c r="J4" s="21" t="s">
        <v>12</v>
      </c>
      <c r="K4" s="22" t="s">
        <v>13</v>
      </c>
      <c r="L4" s="23" t="s">
        <v>9</v>
      </c>
      <c r="M4" s="24" t="s">
        <v>85</v>
      </c>
      <c r="N4" s="25" t="s">
        <v>15</v>
      </c>
      <c r="O4" s="25" t="s">
        <v>16</v>
      </c>
      <c r="P4" s="25" t="s">
        <v>17</v>
      </c>
      <c r="Q4" s="25" t="s">
        <v>86</v>
      </c>
      <c r="R4" s="25" t="s">
        <v>87</v>
      </c>
      <c r="S4" s="25" t="s">
        <v>88</v>
      </c>
      <c r="T4" s="25" t="s">
        <v>21</v>
      </c>
      <c r="U4" s="25" t="s">
        <v>89</v>
      </c>
      <c r="V4" s="25" t="s">
        <v>23</v>
      </c>
      <c r="W4" s="26" t="s">
        <v>90</v>
      </c>
      <c r="X4" s="25" t="s">
        <v>91</v>
      </c>
      <c r="Y4" s="25" t="s">
        <v>26</v>
      </c>
      <c r="Z4" s="27" t="s">
        <v>27</v>
      </c>
    </row>
    <row r="5" spans="1:27" x14ac:dyDescent="0.25">
      <c r="A5" s="155">
        <v>43009</v>
      </c>
      <c r="B5" s="156" t="s">
        <v>28</v>
      </c>
      <c r="C5" s="157"/>
      <c r="D5" s="160"/>
      <c r="E5" s="230"/>
      <c r="F5" s="231"/>
      <c r="G5" s="161">
        <f>'July - Sept 2019'!$G$36</f>
        <v>57995.439999999995</v>
      </c>
      <c r="H5" s="162">
        <f>'July - Sept 2019'!H36</f>
        <v>25430</v>
      </c>
      <c r="I5" s="163">
        <f>'July - Sept 2019'!I36</f>
        <v>2364</v>
      </c>
      <c r="J5" s="163">
        <f>'July - Sept 2019'!J36</f>
        <v>1175.96</v>
      </c>
      <c r="K5" s="164">
        <f>'July - Sept 2019'!K36</f>
        <v>2494.4899999999998</v>
      </c>
      <c r="L5" s="165">
        <f>'July - Sept 2019'!L36</f>
        <v>19168.199999999997</v>
      </c>
      <c r="M5" s="164">
        <f>'July - Sept 2019'!M36</f>
        <v>5180.2800000000007</v>
      </c>
      <c r="N5" s="164">
        <f>'July - Sept 2019'!N36</f>
        <v>1078.0900000000001</v>
      </c>
      <c r="O5" s="164">
        <f>'July - Sept 2019'!O36</f>
        <v>0</v>
      </c>
      <c r="P5" s="164">
        <f>'July - Sept 2019'!P36</f>
        <v>0</v>
      </c>
      <c r="Q5" s="164">
        <f>'July - Sept 2019'!Q36</f>
        <v>5839.83</v>
      </c>
      <c r="R5" s="164">
        <f>'July - Sept 2019'!R36</f>
        <v>1411.59</v>
      </c>
      <c r="S5" s="164">
        <f>'July - Sept 2019'!S36</f>
        <v>0</v>
      </c>
      <c r="T5" s="164">
        <f>'July - Sept 2019'!T36</f>
        <v>2528.8399999999997</v>
      </c>
      <c r="U5" s="164">
        <f>'July - Sept 2019'!U36</f>
        <v>430</v>
      </c>
      <c r="V5" s="164">
        <f>'July - Sept 2019'!V36</f>
        <v>0</v>
      </c>
      <c r="W5" s="163">
        <f>'July - Sept 2019'!W36</f>
        <v>44</v>
      </c>
      <c r="X5" s="163">
        <f>'July - Sept 2019'!X36</f>
        <v>420</v>
      </c>
      <c r="Y5" s="163">
        <f>'July - Sept 2019'!Y36</f>
        <v>150</v>
      </c>
      <c r="Z5" s="166">
        <f>'July - Sept 2019'!Z36</f>
        <v>2085.5699999999997</v>
      </c>
      <c r="AA5" s="270">
        <f>SUM(M5:Z5)</f>
        <v>19168.2</v>
      </c>
    </row>
    <row r="6" spans="1:27" x14ac:dyDescent="0.25">
      <c r="A6" s="167"/>
      <c r="B6" s="168"/>
      <c r="C6" s="169"/>
      <c r="D6" s="172"/>
      <c r="E6" s="232"/>
      <c r="F6" s="233"/>
      <c r="G6" s="173"/>
      <c r="H6" s="174"/>
      <c r="I6" s="175"/>
      <c r="J6" s="175"/>
      <c r="K6" s="176"/>
      <c r="L6" s="177"/>
      <c r="M6" s="178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9"/>
    </row>
    <row r="7" spans="1:27" x14ac:dyDescent="0.25">
      <c r="A7" s="167"/>
      <c r="B7" s="168"/>
      <c r="C7" s="169"/>
      <c r="D7" s="172"/>
      <c r="E7" s="232"/>
      <c r="F7" s="180"/>
      <c r="G7" s="173"/>
      <c r="H7" s="174"/>
      <c r="I7" s="175"/>
      <c r="J7" s="175"/>
      <c r="K7" s="176"/>
      <c r="L7" s="177"/>
      <c r="M7" s="178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9"/>
    </row>
    <row r="8" spans="1:27" x14ac:dyDescent="0.25">
      <c r="A8" s="375">
        <v>43753</v>
      </c>
      <c r="B8" s="168" t="s">
        <v>115</v>
      </c>
      <c r="C8" s="376" t="s">
        <v>116</v>
      </c>
      <c r="D8" s="172">
        <v>545</v>
      </c>
      <c r="E8" s="232">
        <v>3495</v>
      </c>
      <c r="F8" s="180">
        <v>43767</v>
      </c>
      <c r="G8" s="377"/>
      <c r="H8" s="378"/>
      <c r="I8" s="379"/>
      <c r="J8" s="379"/>
      <c r="K8" s="168"/>
      <c r="L8" s="380">
        <v>3495</v>
      </c>
      <c r="M8" s="381"/>
      <c r="N8" s="379"/>
      <c r="O8" s="379"/>
      <c r="P8" s="379"/>
      <c r="Q8" s="379"/>
      <c r="R8" s="379"/>
      <c r="S8" s="379"/>
      <c r="T8" s="379">
        <v>3495</v>
      </c>
      <c r="U8" s="379"/>
      <c r="V8" s="379"/>
      <c r="W8" s="379"/>
      <c r="X8" s="379"/>
      <c r="Y8" s="379"/>
      <c r="Z8" s="382"/>
      <c r="AA8" s="147" t="s">
        <v>117</v>
      </c>
    </row>
    <row r="9" spans="1:27" x14ac:dyDescent="0.25">
      <c r="A9" s="375">
        <v>43753</v>
      </c>
      <c r="B9" s="168" t="s">
        <v>55</v>
      </c>
      <c r="C9" s="376" t="s">
        <v>118</v>
      </c>
      <c r="D9" s="172">
        <v>546</v>
      </c>
      <c r="E9" s="232">
        <v>529.78</v>
      </c>
      <c r="F9" s="180">
        <v>43756</v>
      </c>
      <c r="G9" s="377"/>
      <c r="H9" s="378"/>
      <c r="I9" s="379"/>
      <c r="J9" s="379"/>
      <c r="K9" s="168"/>
      <c r="L9" s="380">
        <v>529.78</v>
      </c>
      <c r="M9" s="381"/>
      <c r="N9" s="379">
        <v>506.78</v>
      </c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82">
        <v>0.8</v>
      </c>
      <c r="AA9" s="147" t="s">
        <v>119</v>
      </c>
    </row>
    <row r="10" spans="1:27" x14ac:dyDescent="0.25">
      <c r="A10" s="375"/>
      <c r="B10" s="168"/>
      <c r="C10" s="376"/>
      <c r="D10" s="172"/>
      <c r="E10" s="232"/>
      <c r="F10" s="180"/>
      <c r="G10" s="377"/>
      <c r="H10" s="378"/>
      <c r="I10" s="379"/>
      <c r="J10" s="379"/>
      <c r="K10" s="168"/>
      <c r="L10" s="380"/>
      <c r="M10" s="381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82">
        <v>22.2</v>
      </c>
      <c r="AA10" s="147" t="s">
        <v>120</v>
      </c>
    </row>
    <row r="11" spans="1:27" x14ac:dyDescent="0.25">
      <c r="A11" s="375">
        <v>43753</v>
      </c>
      <c r="B11" s="168" t="s">
        <v>55</v>
      </c>
      <c r="C11" s="376" t="s">
        <v>121</v>
      </c>
      <c r="D11" s="172">
        <v>547</v>
      </c>
      <c r="E11" s="232">
        <v>83.6</v>
      </c>
      <c r="F11" s="180">
        <v>43762</v>
      </c>
      <c r="G11" s="377"/>
      <c r="H11" s="378"/>
      <c r="I11" s="379"/>
      <c r="J11" s="379"/>
      <c r="K11" s="168"/>
      <c r="L11" s="380">
        <v>83.6</v>
      </c>
      <c r="M11" s="381">
        <v>83.6</v>
      </c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82"/>
    </row>
    <row r="12" spans="1:27" x14ac:dyDescent="0.25">
      <c r="A12" s="375">
        <v>43753</v>
      </c>
      <c r="B12" s="168" t="s">
        <v>55</v>
      </c>
      <c r="C12" s="376" t="s">
        <v>121</v>
      </c>
      <c r="D12" s="172">
        <v>548</v>
      </c>
      <c r="E12" s="232">
        <v>753.18</v>
      </c>
      <c r="F12" s="180">
        <v>43756</v>
      </c>
      <c r="G12" s="377"/>
      <c r="H12" s="378"/>
      <c r="I12" s="379"/>
      <c r="J12" s="379"/>
      <c r="K12" s="168"/>
      <c r="L12" s="380">
        <v>753.18</v>
      </c>
      <c r="M12" s="381">
        <v>753.18</v>
      </c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82"/>
    </row>
    <row r="13" spans="1:27" x14ac:dyDescent="0.25">
      <c r="A13" s="375">
        <v>43753</v>
      </c>
      <c r="B13" s="168" t="s">
        <v>33</v>
      </c>
      <c r="C13" s="376">
        <v>3114</v>
      </c>
      <c r="D13" s="172">
        <v>549</v>
      </c>
      <c r="E13" s="232">
        <v>1411</v>
      </c>
      <c r="F13" s="180">
        <v>43795</v>
      </c>
      <c r="G13" s="377"/>
      <c r="H13" s="378"/>
      <c r="I13" s="379"/>
      <c r="J13" s="379"/>
      <c r="K13" s="168"/>
      <c r="L13" s="380">
        <v>1411</v>
      </c>
      <c r="M13" s="381"/>
      <c r="N13" s="379"/>
      <c r="O13" s="379"/>
      <c r="P13" s="379"/>
      <c r="Q13" s="379">
        <v>1175.83</v>
      </c>
      <c r="R13" s="379"/>
      <c r="S13" s="379"/>
      <c r="T13" s="379"/>
      <c r="U13" s="379"/>
      <c r="V13" s="379"/>
      <c r="W13" s="379"/>
      <c r="X13" s="379"/>
      <c r="Y13" s="379"/>
      <c r="Z13" s="382">
        <v>235.17</v>
      </c>
    </row>
    <row r="14" spans="1:27" x14ac:dyDescent="0.25">
      <c r="A14" s="375">
        <v>43753</v>
      </c>
      <c r="B14" s="168" t="s">
        <v>33</v>
      </c>
      <c r="C14" s="376">
        <v>3104</v>
      </c>
      <c r="D14" s="172">
        <v>550</v>
      </c>
      <c r="E14" s="232">
        <v>255</v>
      </c>
      <c r="F14" s="180">
        <v>43795</v>
      </c>
      <c r="G14" s="377"/>
      <c r="H14" s="378"/>
      <c r="I14" s="379"/>
      <c r="J14" s="379"/>
      <c r="K14" s="168"/>
      <c r="L14" s="380">
        <v>255</v>
      </c>
      <c r="M14" s="381"/>
      <c r="N14" s="379"/>
      <c r="O14" s="379"/>
      <c r="P14" s="379"/>
      <c r="Q14" s="379">
        <v>212.5</v>
      </c>
      <c r="R14" s="379"/>
      <c r="S14" s="379"/>
      <c r="T14" s="379"/>
      <c r="U14" s="379"/>
      <c r="V14" s="379"/>
      <c r="W14" s="379"/>
      <c r="X14" s="379"/>
      <c r="Y14" s="379"/>
      <c r="Z14" s="382">
        <v>42.5</v>
      </c>
    </row>
    <row r="15" spans="1:27" x14ac:dyDescent="0.25">
      <c r="A15" s="375">
        <v>43753</v>
      </c>
      <c r="B15" s="168" t="s">
        <v>33</v>
      </c>
      <c r="C15" s="376">
        <v>3195</v>
      </c>
      <c r="D15" s="172">
        <v>551</v>
      </c>
      <c r="E15" s="232">
        <v>525</v>
      </c>
      <c r="F15" s="180">
        <v>43795</v>
      </c>
      <c r="G15" s="377"/>
      <c r="H15" s="378"/>
      <c r="I15" s="379"/>
      <c r="J15" s="379"/>
      <c r="K15" s="168"/>
      <c r="L15" s="380">
        <v>525</v>
      </c>
      <c r="M15" s="381"/>
      <c r="N15" s="379"/>
      <c r="O15" s="379"/>
      <c r="P15" s="379"/>
      <c r="Q15" s="379">
        <v>437.5</v>
      </c>
      <c r="R15" s="379"/>
      <c r="S15" s="379"/>
      <c r="T15" s="379"/>
      <c r="U15" s="379"/>
      <c r="V15" s="379"/>
      <c r="W15" s="379"/>
      <c r="X15" s="379"/>
      <c r="Y15" s="379"/>
      <c r="Z15" s="382">
        <v>87.5</v>
      </c>
    </row>
    <row r="16" spans="1:27" x14ac:dyDescent="0.25">
      <c r="A16" s="375">
        <v>43753</v>
      </c>
      <c r="B16" s="168" t="s">
        <v>122</v>
      </c>
      <c r="C16" s="376">
        <v>20105</v>
      </c>
      <c r="D16" s="172">
        <v>552</v>
      </c>
      <c r="E16" s="232">
        <v>180</v>
      </c>
      <c r="F16" s="180">
        <v>43761</v>
      </c>
      <c r="G16" s="377"/>
      <c r="H16" s="378"/>
      <c r="I16" s="379"/>
      <c r="J16" s="379"/>
      <c r="K16" s="168"/>
      <c r="L16" s="380">
        <v>180</v>
      </c>
      <c r="M16" s="381"/>
      <c r="N16" s="379"/>
      <c r="O16" s="379"/>
      <c r="P16" s="379"/>
      <c r="Q16" s="379"/>
      <c r="R16" s="379"/>
      <c r="S16" s="379"/>
      <c r="T16" s="379">
        <v>150</v>
      </c>
      <c r="U16" s="379"/>
      <c r="V16" s="379"/>
      <c r="W16" s="379"/>
      <c r="X16" s="379"/>
      <c r="Y16" s="379"/>
      <c r="Z16" s="382">
        <v>30</v>
      </c>
      <c r="AA16" s="147">
        <v>413493954</v>
      </c>
    </row>
    <row r="17" spans="1:27" x14ac:dyDescent="0.25">
      <c r="B17" s="270"/>
      <c r="D17" s="146">
        <v>553</v>
      </c>
      <c r="E17" s="270" t="s">
        <v>103</v>
      </c>
      <c r="F17" s="180" t="s">
        <v>94</v>
      </c>
      <c r="G17" s="377"/>
      <c r="H17" s="378"/>
      <c r="I17" s="379"/>
      <c r="J17" s="379"/>
      <c r="K17" s="168"/>
      <c r="L17" s="373"/>
      <c r="M17" s="381"/>
      <c r="N17" s="379"/>
      <c r="O17" s="379"/>
      <c r="P17" s="379"/>
      <c r="Q17" s="379"/>
      <c r="R17" s="379"/>
      <c r="S17" s="379"/>
      <c r="T17" s="270"/>
      <c r="U17" s="379"/>
      <c r="V17" s="379"/>
      <c r="W17" s="379"/>
      <c r="X17" s="379"/>
      <c r="Y17" s="379"/>
      <c r="Z17" s="270"/>
    </row>
    <row r="18" spans="1:27" x14ac:dyDescent="0.25">
      <c r="A18" s="375">
        <v>43753</v>
      </c>
      <c r="B18" s="168" t="s">
        <v>123</v>
      </c>
      <c r="C18" s="383">
        <v>182</v>
      </c>
      <c r="D18" s="172">
        <v>554</v>
      </c>
      <c r="E18" s="232">
        <v>500</v>
      </c>
      <c r="F18" s="180">
        <v>43774</v>
      </c>
      <c r="G18" s="377"/>
      <c r="H18" s="378"/>
      <c r="I18" s="379"/>
      <c r="J18" s="379"/>
      <c r="K18" s="168"/>
      <c r="L18" s="380">
        <v>500</v>
      </c>
      <c r="M18" s="381"/>
      <c r="N18" s="379"/>
      <c r="O18" s="379"/>
      <c r="P18" s="379"/>
      <c r="Q18" s="379"/>
      <c r="R18" s="379"/>
      <c r="S18" s="379"/>
      <c r="T18" s="384">
        <v>416.67</v>
      </c>
      <c r="U18" s="379"/>
      <c r="V18" s="379"/>
      <c r="W18" s="379"/>
      <c r="X18" s="379"/>
      <c r="Y18" s="379"/>
      <c r="Z18" s="382">
        <v>83.33</v>
      </c>
      <c r="AA18" s="147">
        <v>154396296</v>
      </c>
    </row>
    <row r="19" spans="1:27" x14ac:dyDescent="0.25">
      <c r="A19" s="375"/>
      <c r="B19" s="168"/>
      <c r="C19" s="376"/>
      <c r="D19" s="172">
        <v>555</v>
      </c>
      <c r="E19" s="232" t="s">
        <v>103</v>
      </c>
      <c r="F19" s="180" t="s">
        <v>94</v>
      </c>
      <c r="G19" s="377"/>
      <c r="H19" s="378"/>
      <c r="I19" s="379"/>
      <c r="J19" s="379"/>
      <c r="K19" s="168"/>
      <c r="L19" s="380"/>
      <c r="M19" s="381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82"/>
    </row>
    <row r="20" spans="1:27" x14ac:dyDescent="0.25">
      <c r="A20" s="375">
        <v>43788</v>
      </c>
      <c r="B20" s="168" t="s">
        <v>33</v>
      </c>
      <c r="C20" s="376">
        <v>3237</v>
      </c>
      <c r="D20" s="172">
        <v>556</v>
      </c>
      <c r="E20" s="232">
        <v>537</v>
      </c>
      <c r="F20" s="180">
        <v>43795</v>
      </c>
      <c r="G20" s="377"/>
      <c r="H20" s="378"/>
      <c r="I20" s="379"/>
      <c r="J20" s="379"/>
      <c r="K20" s="168"/>
      <c r="L20" s="380">
        <v>537</v>
      </c>
      <c r="M20" s="381"/>
      <c r="N20" s="379"/>
      <c r="O20" s="379"/>
      <c r="P20" s="379"/>
      <c r="Q20" s="379">
        <v>447.5</v>
      </c>
      <c r="R20" s="379"/>
      <c r="S20" s="379"/>
      <c r="T20" s="379"/>
      <c r="U20" s="379"/>
      <c r="V20" s="379"/>
      <c r="W20" s="379"/>
      <c r="X20" s="379"/>
      <c r="Y20" s="379"/>
      <c r="Z20" s="382">
        <v>89.5</v>
      </c>
    </row>
    <row r="21" spans="1:27" x14ac:dyDescent="0.25">
      <c r="A21" s="375">
        <v>43788</v>
      </c>
      <c r="B21" s="168" t="s">
        <v>33</v>
      </c>
      <c r="C21" s="376">
        <v>3233</v>
      </c>
      <c r="D21" s="172">
        <v>557</v>
      </c>
      <c r="E21" s="232">
        <v>36</v>
      </c>
      <c r="F21" s="180">
        <v>43795</v>
      </c>
      <c r="G21" s="377"/>
      <c r="H21" s="378"/>
      <c r="I21" s="379"/>
      <c r="J21" s="379"/>
      <c r="K21" s="168"/>
      <c r="L21" s="380">
        <v>36</v>
      </c>
      <c r="M21" s="381"/>
      <c r="N21" s="379"/>
      <c r="O21" s="379"/>
      <c r="P21" s="379"/>
      <c r="Q21" s="379">
        <v>30</v>
      </c>
      <c r="R21" s="379"/>
      <c r="S21" s="379"/>
      <c r="T21" s="379"/>
      <c r="U21" s="379"/>
      <c r="V21" s="379"/>
      <c r="W21" s="379"/>
      <c r="X21" s="379"/>
      <c r="Y21" s="379"/>
      <c r="Z21" s="382">
        <v>6</v>
      </c>
    </row>
    <row r="22" spans="1:27" x14ac:dyDescent="0.25">
      <c r="A22" s="375">
        <v>43788</v>
      </c>
      <c r="B22" s="168" t="s">
        <v>124</v>
      </c>
      <c r="C22" s="376">
        <v>29210</v>
      </c>
      <c r="D22" s="172">
        <v>558</v>
      </c>
      <c r="E22" s="232">
        <v>688.8</v>
      </c>
      <c r="F22" s="180">
        <v>43804</v>
      </c>
      <c r="G22" s="377"/>
      <c r="H22" s="378"/>
      <c r="I22" s="379"/>
      <c r="J22" s="379"/>
      <c r="K22" s="168"/>
      <c r="L22" s="380">
        <v>688.8</v>
      </c>
      <c r="M22" s="381"/>
      <c r="N22" s="379"/>
      <c r="O22" s="379"/>
      <c r="P22" s="379"/>
      <c r="Q22" s="379">
        <v>574</v>
      </c>
      <c r="R22" s="379"/>
      <c r="S22" s="379"/>
      <c r="T22" s="379"/>
      <c r="U22" s="379"/>
      <c r="V22" s="379"/>
      <c r="W22" s="379"/>
      <c r="X22" s="379"/>
      <c r="Y22" s="379"/>
      <c r="Z22" s="382">
        <v>114.8</v>
      </c>
      <c r="AA22" s="147">
        <v>537879289</v>
      </c>
    </row>
    <row r="23" spans="1:27" x14ac:dyDescent="0.25">
      <c r="A23" s="375">
        <v>43788</v>
      </c>
      <c r="B23" s="168" t="s">
        <v>125</v>
      </c>
      <c r="C23" s="376">
        <v>43770</v>
      </c>
      <c r="D23" s="172">
        <v>559</v>
      </c>
      <c r="E23" s="232">
        <v>348</v>
      </c>
      <c r="F23" s="180">
        <v>43794</v>
      </c>
      <c r="G23" s="377"/>
      <c r="H23" s="378"/>
      <c r="I23" s="379"/>
      <c r="J23" s="379"/>
      <c r="K23" s="168"/>
      <c r="L23" s="380">
        <v>348</v>
      </c>
      <c r="M23" s="381"/>
      <c r="N23" s="379"/>
      <c r="O23" s="379"/>
      <c r="P23" s="379"/>
      <c r="Q23" s="379"/>
      <c r="R23" s="379"/>
      <c r="S23" s="379"/>
      <c r="T23" s="379">
        <v>290</v>
      </c>
      <c r="U23" s="379"/>
      <c r="V23" s="379"/>
      <c r="W23" s="379"/>
      <c r="X23" s="379"/>
      <c r="Y23" s="379"/>
      <c r="Z23" s="385">
        <v>58</v>
      </c>
      <c r="AA23" s="234">
        <v>442497535</v>
      </c>
    </row>
    <row r="24" spans="1:27" x14ac:dyDescent="0.25">
      <c r="A24" s="375">
        <v>43788</v>
      </c>
      <c r="B24" s="168" t="s">
        <v>126</v>
      </c>
      <c r="C24" s="376">
        <v>43678</v>
      </c>
      <c r="D24" s="172">
        <v>560</v>
      </c>
      <c r="E24" s="232">
        <v>55</v>
      </c>
      <c r="F24" s="180">
        <v>43797</v>
      </c>
      <c r="G24" s="377"/>
      <c r="H24" s="378"/>
      <c r="I24" s="379"/>
      <c r="J24" s="379"/>
      <c r="K24" s="168"/>
      <c r="L24" s="380">
        <v>55</v>
      </c>
      <c r="M24" s="381"/>
      <c r="N24" s="379"/>
      <c r="O24" s="379"/>
      <c r="P24" s="379"/>
      <c r="Q24" s="379"/>
      <c r="R24" s="379"/>
      <c r="S24" s="379"/>
      <c r="T24" s="379">
        <v>55</v>
      </c>
      <c r="U24" s="379"/>
      <c r="V24" s="379"/>
      <c r="W24" s="379"/>
      <c r="X24" s="379"/>
      <c r="Y24" s="379"/>
      <c r="Z24" s="382"/>
    </row>
    <row r="25" spans="1:27" x14ac:dyDescent="0.25">
      <c r="A25" s="375">
        <v>43788</v>
      </c>
      <c r="B25" s="168" t="s">
        <v>38</v>
      </c>
      <c r="C25" s="376">
        <v>43770</v>
      </c>
      <c r="D25" s="172">
        <v>561</v>
      </c>
      <c r="E25" s="232">
        <v>83.8</v>
      </c>
      <c r="F25" s="180">
        <v>43796</v>
      </c>
      <c r="G25" s="377"/>
      <c r="H25" s="378"/>
      <c r="I25" s="379"/>
      <c r="J25" s="379"/>
      <c r="K25" s="168"/>
      <c r="L25" s="380">
        <v>83.8</v>
      </c>
      <c r="M25" s="381">
        <v>83.8</v>
      </c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82"/>
    </row>
    <row r="26" spans="1:27" x14ac:dyDescent="0.25">
      <c r="A26" s="375">
        <v>43788</v>
      </c>
      <c r="B26" s="168" t="s">
        <v>55</v>
      </c>
      <c r="C26" s="376">
        <v>43770</v>
      </c>
      <c r="D26" s="172">
        <v>562</v>
      </c>
      <c r="E26" s="232">
        <v>752.98</v>
      </c>
      <c r="F26" s="180">
        <v>43796</v>
      </c>
      <c r="G26" s="377"/>
      <c r="H26" s="378"/>
      <c r="I26" s="379"/>
      <c r="J26" s="379"/>
      <c r="K26" s="168"/>
      <c r="L26" s="380">
        <v>752.98</v>
      </c>
      <c r="M26" s="381">
        <v>752.98</v>
      </c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82"/>
    </row>
    <row r="27" spans="1:27" x14ac:dyDescent="0.25">
      <c r="A27" s="375">
        <v>43788</v>
      </c>
      <c r="B27" s="168" t="s">
        <v>127</v>
      </c>
      <c r="C27" s="376" t="s">
        <v>128</v>
      </c>
      <c r="D27" s="172">
        <v>563</v>
      </c>
      <c r="E27" s="232">
        <v>169.1</v>
      </c>
      <c r="F27" s="180">
        <v>43796</v>
      </c>
      <c r="G27" s="377"/>
      <c r="H27" s="378"/>
      <c r="I27" s="379"/>
      <c r="J27" s="379"/>
      <c r="K27" s="168"/>
      <c r="L27" s="380">
        <v>169.1</v>
      </c>
      <c r="M27" s="381"/>
      <c r="N27" s="379"/>
      <c r="O27" s="379"/>
      <c r="P27" s="379"/>
      <c r="Q27" s="379"/>
      <c r="R27" s="379"/>
      <c r="S27" s="379"/>
      <c r="T27" s="379">
        <v>169.1</v>
      </c>
      <c r="U27" s="379"/>
      <c r="V27" s="379"/>
      <c r="W27" s="379"/>
      <c r="X27" s="379"/>
      <c r="Y27" s="379"/>
      <c r="Z27" s="382"/>
    </row>
    <row r="28" spans="1:27" x14ac:dyDescent="0.25">
      <c r="A28" s="375">
        <v>43788</v>
      </c>
      <c r="B28" s="168" t="s">
        <v>129</v>
      </c>
      <c r="C28" s="376">
        <v>43770</v>
      </c>
      <c r="D28" s="172">
        <v>564</v>
      </c>
      <c r="E28" s="232">
        <v>350</v>
      </c>
      <c r="F28" s="180">
        <v>43803</v>
      </c>
      <c r="G28" s="377"/>
      <c r="H28" s="378"/>
      <c r="I28" s="379"/>
      <c r="J28" s="379"/>
      <c r="K28" s="168"/>
      <c r="L28" s="380">
        <v>350</v>
      </c>
      <c r="M28" s="381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>
        <v>350</v>
      </c>
      <c r="Z28" s="382"/>
    </row>
    <row r="29" spans="1:27" x14ac:dyDescent="0.25">
      <c r="A29" s="386">
        <v>43788</v>
      </c>
      <c r="B29" s="168" t="s">
        <v>129</v>
      </c>
      <c r="C29" s="376" t="s">
        <v>130</v>
      </c>
      <c r="D29" s="172">
        <v>565</v>
      </c>
      <c r="E29" s="232">
        <v>6425</v>
      </c>
      <c r="F29" s="180">
        <v>43803</v>
      </c>
      <c r="G29" s="377"/>
      <c r="H29" s="378"/>
      <c r="I29" s="379"/>
      <c r="J29" s="379"/>
      <c r="K29" s="168"/>
      <c r="L29" s="380">
        <v>6425</v>
      </c>
      <c r="M29" s="381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>
        <v>6425</v>
      </c>
      <c r="Z29" s="382"/>
    </row>
    <row r="30" spans="1:27" x14ac:dyDescent="0.25">
      <c r="A30" s="387">
        <v>43788</v>
      </c>
      <c r="B30" s="388" t="s">
        <v>33</v>
      </c>
      <c r="C30" s="389" t="s">
        <v>131</v>
      </c>
      <c r="D30" s="390">
        <v>566</v>
      </c>
      <c r="E30" s="391">
        <v>681</v>
      </c>
      <c r="F30" s="392">
        <v>43795</v>
      </c>
      <c r="G30" s="393"/>
      <c r="H30" s="378"/>
      <c r="I30" s="379"/>
      <c r="J30" s="379"/>
      <c r="K30" s="168"/>
      <c r="L30" s="394">
        <v>681</v>
      </c>
      <c r="M30" s="381"/>
      <c r="N30" s="379"/>
      <c r="O30" s="379"/>
      <c r="P30" s="379"/>
      <c r="Q30" s="379">
        <v>567.5</v>
      </c>
      <c r="R30" s="379"/>
      <c r="S30" s="379"/>
      <c r="T30" s="379"/>
      <c r="U30" s="379"/>
      <c r="V30" s="379"/>
      <c r="W30" s="379"/>
      <c r="X30" s="379"/>
      <c r="Y30" s="379"/>
      <c r="Z30" s="382">
        <v>113.5</v>
      </c>
    </row>
    <row r="31" spans="1:27" x14ac:dyDescent="0.25">
      <c r="A31" s="395">
        <v>43790</v>
      </c>
      <c r="B31" s="396" t="s">
        <v>132</v>
      </c>
      <c r="C31" s="397" t="s">
        <v>133</v>
      </c>
      <c r="D31" s="398"/>
      <c r="E31" s="399"/>
      <c r="F31" s="400"/>
      <c r="G31" s="401">
        <v>2000</v>
      </c>
      <c r="H31" s="402"/>
      <c r="I31" s="403"/>
      <c r="J31" s="403">
        <v>2000</v>
      </c>
      <c r="K31" s="396"/>
      <c r="L31" s="404"/>
      <c r="M31" s="405"/>
      <c r="N31" s="405"/>
      <c r="O31" s="405"/>
      <c r="P31" s="405"/>
      <c r="Q31" s="405"/>
      <c r="R31" s="405"/>
      <c r="S31" s="405"/>
      <c r="T31" s="405"/>
      <c r="U31" s="405"/>
      <c r="V31" s="405"/>
      <c r="W31" s="403"/>
      <c r="X31" s="403"/>
      <c r="Y31" s="403"/>
      <c r="Z31" s="406"/>
    </row>
    <row r="32" spans="1:27" x14ac:dyDescent="0.25">
      <c r="A32" s="395">
        <v>43784</v>
      </c>
      <c r="B32" s="396" t="s">
        <v>134</v>
      </c>
      <c r="C32" s="397"/>
      <c r="D32" s="398"/>
      <c r="E32" s="399"/>
      <c r="F32" s="400"/>
      <c r="G32" s="401">
        <v>1322.5</v>
      </c>
      <c r="H32" s="402"/>
      <c r="I32" s="403"/>
      <c r="J32" s="403">
        <v>1322.5</v>
      </c>
      <c r="K32" s="396"/>
      <c r="L32" s="404"/>
      <c r="M32" s="405"/>
      <c r="N32" s="405"/>
      <c r="O32" s="405"/>
      <c r="P32" s="405"/>
      <c r="Q32" s="405"/>
      <c r="R32" s="405"/>
      <c r="S32" s="405"/>
      <c r="T32" s="405"/>
      <c r="U32" s="405"/>
      <c r="V32" s="405"/>
      <c r="W32" s="403"/>
      <c r="X32" s="403"/>
      <c r="Y32" s="403"/>
      <c r="Z32" s="406"/>
    </row>
    <row r="33" spans="1:27" x14ac:dyDescent="0.25">
      <c r="A33" s="395">
        <v>43816</v>
      </c>
      <c r="B33" s="396" t="s">
        <v>38</v>
      </c>
      <c r="C33" s="397" t="s">
        <v>135</v>
      </c>
      <c r="D33" s="398">
        <v>567</v>
      </c>
      <c r="E33" s="399">
        <v>83.6</v>
      </c>
      <c r="F33" s="400">
        <v>43839</v>
      </c>
      <c r="G33" s="401"/>
      <c r="H33" s="402"/>
      <c r="I33" s="403"/>
      <c r="J33" s="403"/>
      <c r="K33" s="396"/>
      <c r="L33" s="404">
        <v>83.6</v>
      </c>
      <c r="M33" s="405">
        <v>83.6</v>
      </c>
      <c r="N33" s="405"/>
      <c r="O33" s="405"/>
      <c r="P33" s="405"/>
      <c r="Q33" s="405"/>
      <c r="R33" s="405"/>
      <c r="S33" s="405"/>
      <c r="T33" s="405"/>
      <c r="U33" s="405"/>
      <c r="V33" s="405"/>
      <c r="W33" s="403"/>
      <c r="X33" s="403"/>
      <c r="Y33" s="403"/>
      <c r="Z33" s="406"/>
    </row>
    <row r="34" spans="1:27" x14ac:dyDescent="0.25">
      <c r="A34" s="395">
        <v>43816</v>
      </c>
      <c r="B34" s="396" t="s">
        <v>55</v>
      </c>
      <c r="C34" s="397" t="s">
        <v>136</v>
      </c>
      <c r="D34" s="398">
        <v>568</v>
      </c>
      <c r="E34" s="399">
        <v>753.18</v>
      </c>
      <c r="F34" s="400">
        <v>44192</v>
      </c>
      <c r="G34" s="401"/>
      <c r="H34" s="402"/>
      <c r="I34" s="403"/>
      <c r="J34" s="403"/>
      <c r="K34" s="396"/>
      <c r="L34" s="404">
        <v>753.18</v>
      </c>
      <c r="M34" s="405">
        <v>753.18</v>
      </c>
      <c r="N34" s="405"/>
      <c r="O34" s="405"/>
      <c r="P34" s="405"/>
      <c r="Q34" s="405"/>
      <c r="R34" s="405"/>
      <c r="S34" s="405"/>
      <c r="T34" s="405"/>
      <c r="U34" s="405"/>
      <c r="V34" s="405"/>
      <c r="W34" s="403"/>
      <c r="X34" s="403"/>
      <c r="Y34" s="403"/>
      <c r="Z34" s="406"/>
    </row>
    <row r="35" spans="1:27" x14ac:dyDescent="0.25">
      <c r="A35" s="395">
        <v>43816</v>
      </c>
      <c r="B35" s="396" t="s">
        <v>42</v>
      </c>
      <c r="C35" s="397">
        <v>20550</v>
      </c>
      <c r="D35" s="398">
        <v>569</v>
      </c>
      <c r="E35" s="399">
        <v>155.22</v>
      </c>
      <c r="F35" s="400">
        <v>43843</v>
      </c>
      <c r="G35" s="401"/>
      <c r="H35" s="402"/>
      <c r="I35" s="403"/>
      <c r="J35" s="403"/>
      <c r="K35" s="396"/>
      <c r="L35" s="404">
        <v>155.22</v>
      </c>
      <c r="M35" s="405"/>
      <c r="N35" s="405"/>
      <c r="O35" s="405"/>
      <c r="P35" s="405"/>
      <c r="Q35" s="405"/>
      <c r="R35" s="405"/>
      <c r="S35" s="405"/>
      <c r="T35" s="405">
        <v>129.35</v>
      </c>
      <c r="U35" s="405"/>
      <c r="V35" s="405"/>
      <c r="W35" s="403"/>
      <c r="X35" s="403"/>
      <c r="Y35" s="403"/>
      <c r="Z35" s="406">
        <v>25.87</v>
      </c>
      <c r="AA35" s="147">
        <v>757996451</v>
      </c>
    </row>
    <row r="36" spans="1:27" x14ac:dyDescent="0.25">
      <c r="A36" s="395">
        <v>43816</v>
      </c>
      <c r="B36" s="396" t="s">
        <v>33</v>
      </c>
      <c r="C36" s="397">
        <v>3275</v>
      </c>
      <c r="D36" s="398">
        <v>570</v>
      </c>
      <c r="E36" s="399">
        <v>690</v>
      </c>
      <c r="F36" s="400">
        <v>43840</v>
      </c>
      <c r="G36" s="401"/>
      <c r="H36" s="402"/>
      <c r="I36" s="403"/>
      <c r="J36" s="403"/>
      <c r="K36" s="396"/>
      <c r="L36" s="404">
        <v>690</v>
      </c>
      <c r="M36" s="405"/>
      <c r="N36" s="405"/>
      <c r="O36" s="405"/>
      <c r="P36" s="405"/>
      <c r="Q36" s="405">
        <v>575</v>
      </c>
      <c r="R36" s="405"/>
      <c r="S36" s="405"/>
      <c r="T36" s="405"/>
      <c r="U36" s="405"/>
      <c r="V36" s="405"/>
      <c r="W36" s="403"/>
      <c r="X36" s="403"/>
      <c r="Y36" s="403"/>
      <c r="Z36" s="406">
        <v>115</v>
      </c>
    </row>
    <row r="37" spans="1:27" x14ac:dyDescent="0.25">
      <c r="A37" s="395">
        <v>43816</v>
      </c>
      <c r="B37" s="396" t="s">
        <v>137</v>
      </c>
      <c r="C37" s="397" t="s">
        <v>138</v>
      </c>
      <c r="D37" s="398">
        <v>571</v>
      </c>
      <c r="E37" s="399">
        <v>50</v>
      </c>
      <c r="F37" s="400"/>
      <c r="G37" s="401"/>
      <c r="H37" s="402"/>
      <c r="I37" s="403"/>
      <c r="J37" s="403"/>
      <c r="K37" s="396"/>
      <c r="L37" s="404">
        <v>50</v>
      </c>
      <c r="M37" s="405"/>
      <c r="N37" s="405"/>
      <c r="O37" s="405"/>
      <c r="P37" s="405"/>
      <c r="Q37" s="405"/>
      <c r="R37" s="405"/>
      <c r="S37" s="405"/>
      <c r="T37" s="405">
        <v>50</v>
      </c>
      <c r="U37" s="405"/>
      <c r="V37" s="405"/>
      <c r="W37" s="403"/>
      <c r="X37" s="403"/>
      <c r="Y37" s="403"/>
      <c r="Z37" s="406"/>
    </row>
    <row r="38" spans="1:27" x14ac:dyDescent="0.25">
      <c r="A38" s="395">
        <v>43816</v>
      </c>
      <c r="B38" s="396" t="s">
        <v>139</v>
      </c>
      <c r="C38" s="397" t="s">
        <v>138</v>
      </c>
      <c r="D38" s="398">
        <v>572</v>
      </c>
      <c r="E38" s="399">
        <v>350</v>
      </c>
      <c r="F38" s="400">
        <v>43832</v>
      </c>
      <c r="G38" s="401"/>
      <c r="H38" s="402"/>
      <c r="I38" s="403"/>
      <c r="J38" s="403"/>
      <c r="K38" s="396"/>
      <c r="L38" s="404">
        <v>350</v>
      </c>
      <c r="M38" s="405"/>
      <c r="N38" s="405"/>
      <c r="O38" s="405"/>
      <c r="P38" s="405"/>
      <c r="Q38" s="405"/>
      <c r="R38" s="405"/>
      <c r="S38" s="405"/>
      <c r="T38" s="405">
        <v>291.67</v>
      </c>
      <c r="U38" s="405"/>
      <c r="V38" s="405"/>
      <c r="W38" s="403"/>
      <c r="X38" s="403"/>
      <c r="Y38" s="403"/>
      <c r="Z38" s="406">
        <v>58.33</v>
      </c>
      <c r="AA38" s="147">
        <v>888818447</v>
      </c>
    </row>
    <row r="39" spans="1:27" x14ac:dyDescent="0.25">
      <c r="A39" s="395">
        <v>43816</v>
      </c>
      <c r="B39" s="396" t="s">
        <v>17</v>
      </c>
      <c r="C39" s="397" t="s">
        <v>140</v>
      </c>
      <c r="D39" s="398">
        <v>573</v>
      </c>
      <c r="E39" s="399">
        <v>272.5</v>
      </c>
      <c r="F39" s="400">
        <v>43832</v>
      </c>
      <c r="G39" s="401"/>
      <c r="H39" s="402"/>
      <c r="I39" s="403"/>
      <c r="J39" s="403"/>
      <c r="K39" s="396"/>
      <c r="L39" s="404">
        <v>272.5</v>
      </c>
      <c r="M39" s="405"/>
      <c r="N39" s="405"/>
      <c r="O39" s="405"/>
      <c r="P39" s="405"/>
      <c r="Q39" s="405"/>
      <c r="R39" s="405"/>
      <c r="S39" s="405"/>
      <c r="T39" s="405">
        <v>272.5</v>
      </c>
      <c r="U39" s="405"/>
      <c r="V39" s="405"/>
      <c r="W39" s="403"/>
      <c r="X39" s="403"/>
      <c r="Y39" s="403"/>
      <c r="Z39" s="406"/>
    </row>
    <row r="40" spans="1:27" x14ac:dyDescent="0.25">
      <c r="A40" s="395">
        <v>43816</v>
      </c>
      <c r="B40" s="396" t="s">
        <v>33</v>
      </c>
      <c r="C40" s="397">
        <v>3324</v>
      </c>
      <c r="D40" s="398">
        <v>574</v>
      </c>
      <c r="E40" s="399">
        <v>1704.6</v>
      </c>
      <c r="F40" s="400">
        <v>43840</v>
      </c>
      <c r="G40" s="401"/>
      <c r="H40" s="402"/>
      <c r="I40" s="403"/>
      <c r="J40" s="403"/>
      <c r="K40" s="396"/>
      <c r="L40" s="404">
        <v>1704.6</v>
      </c>
      <c r="M40" s="405"/>
      <c r="N40" s="405"/>
      <c r="O40" s="405"/>
      <c r="P40" s="405"/>
      <c r="Q40" s="405">
        <v>1420.5</v>
      </c>
      <c r="R40" s="405"/>
      <c r="S40" s="405"/>
      <c r="T40" s="405"/>
      <c r="U40" s="405"/>
      <c r="V40" s="405"/>
      <c r="W40" s="403"/>
      <c r="X40" s="403"/>
      <c r="Y40" s="403"/>
      <c r="Z40" s="406">
        <v>284.10000000000002</v>
      </c>
    </row>
    <row r="41" spans="1:27" x14ac:dyDescent="0.25">
      <c r="A41" s="395">
        <v>44196</v>
      </c>
      <c r="B41" s="396" t="s">
        <v>24</v>
      </c>
      <c r="C41" s="397"/>
      <c r="D41" s="398"/>
      <c r="E41" s="399">
        <v>18</v>
      </c>
      <c r="F41" s="400"/>
      <c r="G41" s="401"/>
      <c r="H41" s="402"/>
      <c r="I41" s="403"/>
      <c r="J41" s="403"/>
      <c r="K41" s="396"/>
      <c r="L41" s="404">
        <v>18</v>
      </c>
      <c r="M41" s="405"/>
      <c r="N41" s="405"/>
      <c r="O41" s="405"/>
      <c r="P41" s="405"/>
      <c r="Q41" s="405"/>
      <c r="R41" s="405"/>
      <c r="S41" s="405"/>
      <c r="T41" s="405"/>
      <c r="U41" s="405"/>
      <c r="V41" s="405"/>
      <c r="W41" s="403">
        <v>18</v>
      </c>
      <c r="X41" s="403"/>
      <c r="Y41" s="403"/>
      <c r="Z41" s="406"/>
    </row>
    <row r="42" spans="1:27" x14ac:dyDescent="0.25">
      <c r="A42" s="198">
        <v>43465</v>
      </c>
      <c r="B42" s="85" t="s">
        <v>141</v>
      </c>
      <c r="C42" s="199"/>
      <c r="D42" s="87"/>
      <c r="E42" s="200"/>
      <c r="F42" s="235"/>
      <c r="G42" s="90">
        <f t="shared" ref="G42:S42" si="0">SUM(G5:G41)</f>
        <v>61317.939999999995</v>
      </c>
      <c r="H42" s="91">
        <f t="shared" si="0"/>
        <v>25430</v>
      </c>
      <c r="I42" s="92">
        <f t="shared" si="0"/>
        <v>2364</v>
      </c>
      <c r="J42" s="92">
        <f t="shared" si="0"/>
        <v>4498.46</v>
      </c>
      <c r="K42" s="93">
        <f t="shared" si="0"/>
        <v>2494.4899999999998</v>
      </c>
      <c r="L42" s="94">
        <f t="shared" si="0"/>
        <v>41104.539999999986</v>
      </c>
      <c r="M42" s="95">
        <f t="shared" si="0"/>
        <v>7690.6200000000026</v>
      </c>
      <c r="N42" s="95">
        <f t="shared" si="0"/>
        <v>1584.8700000000001</v>
      </c>
      <c r="O42" s="95">
        <f t="shared" si="0"/>
        <v>0</v>
      </c>
      <c r="P42" s="95">
        <f t="shared" si="0"/>
        <v>0</v>
      </c>
      <c r="Q42" s="95">
        <f t="shared" si="0"/>
        <v>11280.16</v>
      </c>
      <c r="R42" s="95">
        <f t="shared" si="0"/>
        <v>1411.59</v>
      </c>
      <c r="S42" s="95">
        <f t="shared" si="0"/>
        <v>0</v>
      </c>
      <c r="T42" s="95">
        <f>SUM(T5:T41)</f>
        <v>7848.130000000001</v>
      </c>
      <c r="U42" s="95">
        <f t="shared" ref="U42:Z42" si="1">SUM(U5:U41)</f>
        <v>430</v>
      </c>
      <c r="V42" s="95">
        <f t="shared" si="1"/>
        <v>0</v>
      </c>
      <c r="W42" s="96">
        <f t="shared" si="1"/>
        <v>62</v>
      </c>
      <c r="X42" s="96">
        <f t="shared" si="1"/>
        <v>420</v>
      </c>
      <c r="Y42" s="96">
        <f t="shared" si="1"/>
        <v>6925</v>
      </c>
      <c r="Z42" s="97">
        <f t="shared" si="1"/>
        <v>3452.1699999999996</v>
      </c>
    </row>
    <row r="43" spans="1:27" x14ac:dyDescent="0.25">
      <c r="A43" s="201">
        <v>43465</v>
      </c>
      <c r="B43" s="99" t="s">
        <v>142</v>
      </c>
      <c r="C43" s="202"/>
      <c r="D43" s="101"/>
      <c r="E43" s="203"/>
      <c r="F43" s="236"/>
      <c r="G43" s="104">
        <f>L43</f>
        <v>21936.339999999997</v>
      </c>
      <c r="H43" s="105">
        <f t="shared" ref="H43:Z43" si="2">SUM(H6:H41)</f>
        <v>0</v>
      </c>
      <c r="I43" s="105">
        <f t="shared" si="2"/>
        <v>0</v>
      </c>
      <c r="J43" s="105">
        <f t="shared" si="2"/>
        <v>3322.5</v>
      </c>
      <c r="K43" s="105">
        <f t="shared" si="2"/>
        <v>0</v>
      </c>
      <c r="L43" s="105">
        <f t="shared" si="2"/>
        <v>21936.339999999997</v>
      </c>
      <c r="M43" s="105">
        <f t="shared" si="2"/>
        <v>2510.3399999999997</v>
      </c>
      <c r="N43" s="105">
        <f t="shared" si="2"/>
        <v>506.78</v>
      </c>
      <c r="O43" s="105">
        <f t="shared" si="2"/>
        <v>0</v>
      </c>
      <c r="P43" s="105">
        <f t="shared" si="2"/>
        <v>0</v>
      </c>
      <c r="Q43" s="105">
        <f t="shared" si="2"/>
        <v>5440.33</v>
      </c>
      <c r="R43" s="105">
        <f t="shared" si="2"/>
        <v>0</v>
      </c>
      <c r="S43" s="105">
        <f t="shared" si="2"/>
        <v>0</v>
      </c>
      <c r="T43" s="105">
        <f t="shared" si="2"/>
        <v>5319.2900000000009</v>
      </c>
      <c r="U43" s="105">
        <f t="shared" si="2"/>
        <v>0</v>
      </c>
      <c r="V43" s="105">
        <f t="shared" si="2"/>
        <v>0</v>
      </c>
      <c r="W43" s="105">
        <f t="shared" si="2"/>
        <v>18</v>
      </c>
      <c r="X43" s="105">
        <f t="shared" si="2"/>
        <v>0</v>
      </c>
      <c r="Y43" s="105">
        <f t="shared" si="2"/>
        <v>6775</v>
      </c>
      <c r="Z43" s="105">
        <f t="shared" si="2"/>
        <v>1366.6</v>
      </c>
    </row>
    <row r="44" spans="1:27" x14ac:dyDescent="0.25">
      <c r="A44" s="204">
        <v>43465</v>
      </c>
      <c r="B44" s="112" t="s">
        <v>71</v>
      </c>
      <c r="C44" s="205"/>
      <c r="D44" s="114" t="s">
        <v>72</v>
      </c>
      <c r="E44" s="206"/>
      <c r="F44" s="237"/>
      <c r="G44" s="117">
        <f>G42-G43</f>
        <v>39381.599999999999</v>
      </c>
      <c r="H44" s="118">
        <f t="shared" ref="H44:Z44" si="3">H42</f>
        <v>25430</v>
      </c>
      <c r="I44" s="119">
        <f t="shared" si="3"/>
        <v>2364</v>
      </c>
      <c r="J44" s="119">
        <f t="shared" si="3"/>
        <v>4498.46</v>
      </c>
      <c r="K44" s="112">
        <f t="shared" si="3"/>
        <v>2494.4899999999998</v>
      </c>
      <c r="L44" s="120">
        <f t="shared" si="3"/>
        <v>41104.539999999986</v>
      </c>
      <c r="M44" s="112">
        <f t="shared" si="3"/>
        <v>7690.6200000000026</v>
      </c>
      <c r="N44" s="112">
        <f t="shared" si="3"/>
        <v>1584.8700000000001</v>
      </c>
      <c r="O44" s="112">
        <f t="shared" si="3"/>
        <v>0</v>
      </c>
      <c r="P44" s="112">
        <f t="shared" si="3"/>
        <v>0</v>
      </c>
      <c r="Q44" s="112">
        <f t="shared" si="3"/>
        <v>11280.16</v>
      </c>
      <c r="R44" s="112">
        <f t="shared" si="3"/>
        <v>1411.59</v>
      </c>
      <c r="S44" s="112">
        <f t="shared" si="3"/>
        <v>0</v>
      </c>
      <c r="T44" s="112">
        <f t="shared" si="3"/>
        <v>7848.130000000001</v>
      </c>
      <c r="U44" s="112">
        <f t="shared" si="3"/>
        <v>430</v>
      </c>
      <c r="V44" s="112">
        <f t="shared" si="3"/>
        <v>0</v>
      </c>
      <c r="W44" s="119">
        <f t="shared" si="3"/>
        <v>62</v>
      </c>
      <c r="X44" s="119">
        <f t="shared" si="3"/>
        <v>420</v>
      </c>
      <c r="Y44" s="119">
        <f t="shared" si="3"/>
        <v>6925</v>
      </c>
      <c r="Z44" s="121">
        <f t="shared" si="3"/>
        <v>3452.1699999999996</v>
      </c>
    </row>
    <row r="45" spans="1:27" x14ac:dyDescent="0.25">
      <c r="A45" s="207"/>
      <c r="B45" s="208"/>
      <c r="C45" s="209"/>
      <c r="D45" s="211"/>
      <c r="E45" s="208"/>
      <c r="F45" s="23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</row>
    <row r="46" spans="1:27" s="212" customFormat="1" x14ac:dyDescent="0.25">
      <c r="A46" s="148"/>
      <c r="C46" s="213"/>
      <c r="D46" s="215"/>
      <c r="E46" s="239"/>
      <c r="F46" s="240"/>
      <c r="G46" s="208" t="s">
        <v>73</v>
      </c>
      <c r="H46" s="216">
        <f>SUM(H44:K44)</f>
        <v>34786.949999999997</v>
      </c>
      <c r="I46" s="216"/>
      <c r="J46" s="216"/>
      <c r="K46" s="216"/>
      <c r="L46" s="208" t="s">
        <v>74</v>
      </c>
      <c r="M46" s="216">
        <f>SUM(M44:Z44)</f>
        <v>41104.54</v>
      </c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</row>
    <row r="47" spans="1:27" x14ac:dyDescent="0.25">
      <c r="A47" s="207"/>
      <c r="B47" s="217"/>
      <c r="C47" s="218"/>
      <c r="D47" s="211"/>
      <c r="E47" s="208"/>
      <c r="F47" s="238"/>
      <c r="G47" s="208"/>
      <c r="L47" s="208"/>
    </row>
    <row r="48" spans="1:27" x14ac:dyDescent="0.25">
      <c r="A48" s="207"/>
      <c r="B48" s="208" t="s">
        <v>75</v>
      </c>
      <c r="C48" s="218"/>
      <c r="D48" s="211"/>
      <c r="E48" s="208"/>
      <c r="F48" s="238"/>
      <c r="G48" s="208">
        <f>'Apr - Jun 2019'!G45</f>
        <v>45699.19</v>
      </c>
      <c r="I48" s="143" t="s">
        <v>143</v>
      </c>
      <c r="J48" s="146"/>
      <c r="L48" s="220">
        <v>42873.72</v>
      </c>
    </row>
    <row r="49" spans="1:27" x14ac:dyDescent="0.25">
      <c r="A49" s="207"/>
      <c r="B49" s="217" t="s">
        <v>144</v>
      </c>
      <c r="C49" s="218"/>
      <c r="D49" s="211"/>
      <c r="E49" s="208"/>
      <c r="F49" s="238"/>
      <c r="G49" s="222">
        <f>H46</f>
        <v>34786.949999999997</v>
      </c>
      <c r="I49" s="144" t="s">
        <v>78</v>
      </c>
      <c r="J49" s="146"/>
      <c r="L49" s="224">
        <v>0</v>
      </c>
    </row>
    <row r="50" spans="1:27" x14ac:dyDescent="0.25">
      <c r="B50" s="217"/>
      <c r="C50" s="218"/>
      <c r="G50" s="225">
        <f>SUM(G48:G49)</f>
        <v>80486.14</v>
      </c>
      <c r="I50" s="144"/>
      <c r="J50" s="146"/>
      <c r="L50" s="225">
        <f>SUM(L48:L49)</f>
        <v>42873.72</v>
      </c>
    </row>
    <row r="51" spans="1:27" x14ac:dyDescent="0.25">
      <c r="B51" s="217" t="s">
        <v>145</v>
      </c>
      <c r="C51" s="218"/>
      <c r="G51" s="143">
        <f>L42</f>
        <v>41104.539999999986</v>
      </c>
      <c r="I51" s="143" t="s">
        <v>80</v>
      </c>
      <c r="L51" s="143">
        <v>3492.12</v>
      </c>
    </row>
    <row r="52" spans="1:27" x14ac:dyDescent="0.25">
      <c r="B52" s="208" t="s">
        <v>146</v>
      </c>
      <c r="C52" s="218"/>
      <c r="G52" s="227">
        <f>G50-G51</f>
        <v>39381.600000000013</v>
      </c>
      <c r="L52" s="227">
        <f>L50-L51</f>
        <v>39381.599999999999</v>
      </c>
      <c r="M52" s="225" t="s">
        <v>147</v>
      </c>
    </row>
    <row r="53" spans="1:27" x14ac:dyDescent="0.25">
      <c r="B53" s="217"/>
      <c r="C53" s="218"/>
    </row>
    <row r="54" spans="1:27" x14ac:dyDescent="0.25">
      <c r="L54" s="225">
        <f>L52-G52</f>
        <v>0</v>
      </c>
      <c r="M54" s="143" t="s">
        <v>83</v>
      </c>
    </row>
    <row r="57" spans="1:27" x14ac:dyDescent="0.25">
      <c r="J57" s="143" t="s">
        <v>148</v>
      </c>
      <c r="L57" s="143">
        <f>1/3*4</f>
        <v>1.3333333333333333</v>
      </c>
      <c r="M57" s="143">
        <f>M44*L57</f>
        <v>10254.160000000003</v>
      </c>
      <c r="N57" s="143">
        <f>N44*L57</f>
        <v>2113.16</v>
      </c>
      <c r="O57" s="143">
        <f>O44*L57</f>
        <v>0</v>
      </c>
      <c r="P57" s="143">
        <f>P44*L57</f>
        <v>0</v>
      </c>
      <c r="Q57" s="143">
        <f>Q44*L57</f>
        <v>15040.213333333333</v>
      </c>
      <c r="R57" s="143">
        <f>R44*L57</f>
        <v>1882.12</v>
      </c>
      <c r="S57" s="143">
        <f>S44*L57</f>
        <v>0</v>
      </c>
      <c r="T57" s="143">
        <f>T44*L57</f>
        <v>10464.173333333334</v>
      </c>
      <c r="U57" s="143">
        <f>U44*L57</f>
        <v>573.33333333333326</v>
      </c>
      <c r="V57" s="143">
        <f>V44*L57</f>
        <v>0</v>
      </c>
      <c r="W57" s="143">
        <f>W44*L57</f>
        <v>82.666666666666657</v>
      </c>
      <c r="X57" s="143">
        <f>X44*L57</f>
        <v>560</v>
      </c>
      <c r="Y57" s="143">
        <f>Y44*L57</f>
        <v>9233.3333333333321</v>
      </c>
      <c r="AA57" s="143">
        <f>SUM(M57:Z57)</f>
        <v>50203.16</v>
      </c>
    </row>
    <row r="58" spans="1:27" x14ac:dyDescent="0.25">
      <c r="J58" s="143" t="s">
        <v>149</v>
      </c>
      <c r="M58" s="143">
        <v>11000</v>
      </c>
      <c r="N58" s="143">
        <v>2200</v>
      </c>
      <c r="O58" s="143">
        <v>0</v>
      </c>
      <c r="P58" s="143">
        <v>0</v>
      </c>
      <c r="Q58" s="143">
        <v>15040</v>
      </c>
      <c r="R58" s="143">
        <v>1450</v>
      </c>
      <c r="S58" s="143">
        <v>0</v>
      </c>
      <c r="T58" s="143">
        <v>7100</v>
      </c>
      <c r="U58" s="143">
        <v>575</v>
      </c>
      <c r="V58" s="143">
        <v>0</v>
      </c>
      <c r="W58" s="143">
        <v>84</v>
      </c>
      <c r="X58" s="143">
        <v>560</v>
      </c>
      <c r="Y58" s="143">
        <v>6950</v>
      </c>
      <c r="AA58" s="143">
        <f>SUM(M58:Z58)</f>
        <v>44959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zoomScale="90" zoomScaleNormal="90" workbookViewId="0">
      <pane ySplit="4" topLeftCell="A20" activePane="bottomLeft" state="frozen"/>
      <selection activeCell="B1" sqref="B1"/>
      <selection pane="bottomLeft" activeCell="G45" sqref="G45"/>
    </sheetView>
  </sheetViews>
  <sheetFormatPr defaultRowHeight="15" x14ac:dyDescent="0.25"/>
  <cols>
    <col min="1" max="1" width="8.85546875" style="142" customWidth="1"/>
    <col min="2" max="2" width="29.7109375" style="143" customWidth="1"/>
    <col min="3" max="3" width="11" style="241" customWidth="1"/>
    <col min="4" max="4" width="8" style="146" customWidth="1"/>
    <col min="5" max="5" width="9.5703125" style="143" customWidth="1"/>
    <col min="6" max="6" width="9.7109375" style="146" customWidth="1"/>
    <col min="7" max="7" width="12.42578125" style="143" customWidth="1"/>
    <col min="8" max="8" width="9.5703125" style="143" customWidth="1"/>
    <col min="9" max="9" width="9.140625" style="143" customWidth="1"/>
    <col min="10" max="11" width="8.7109375" style="143" customWidth="1"/>
    <col min="12" max="12" width="13.5703125" style="143" customWidth="1"/>
    <col min="13" max="13" width="9.28515625" style="143" customWidth="1"/>
    <col min="14" max="14" width="8.7109375" style="143" customWidth="1"/>
    <col min="15" max="15" width="12.7109375" style="143" customWidth="1"/>
    <col min="16" max="16" width="8.7109375" style="143" customWidth="1"/>
    <col min="17" max="17" width="9.7109375" style="143" customWidth="1"/>
    <col min="18" max="18" width="11" style="143" customWidth="1"/>
    <col min="19" max="19" width="8.7109375" style="143" customWidth="1"/>
    <col min="20" max="20" width="10" style="143" customWidth="1"/>
    <col min="21" max="22" width="8.7109375" style="143" customWidth="1"/>
    <col min="23" max="23" width="9.7109375" style="143" customWidth="1"/>
    <col min="24" max="24" width="8.7109375" style="143" customWidth="1"/>
    <col min="25" max="25" width="10.7109375" style="143" customWidth="1"/>
    <col min="26" max="26" width="8.7109375" style="143" customWidth="1"/>
    <col min="27" max="27" width="12.42578125" style="147" customWidth="1"/>
    <col min="28" max="1025" width="9.140625" style="147" customWidth="1"/>
  </cols>
  <sheetData>
    <row r="1" spans="1:1025" x14ac:dyDescent="0.25">
      <c r="B1" s="148" t="s">
        <v>0</v>
      </c>
    </row>
    <row r="2" spans="1:1025" x14ac:dyDescent="0.25">
      <c r="B2" s="148"/>
    </row>
    <row r="3" spans="1:1025" x14ac:dyDescent="0.25">
      <c r="B3" s="148"/>
      <c r="G3" s="149" t="s">
        <v>1</v>
      </c>
      <c r="H3" s="150"/>
      <c r="I3" s="150"/>
      <c r="J3" s="150"/>
      <c r="K3" s="150"/>
      <c r="L3" s="151" t="s">
        <v>2</v>
      </c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1025" ht="30" x14ac:dyDescent="0.25">
      <c r="A4" s="13" t="s">
        <v>3</v>
      </c>
      <c r="B4" s="14" t="s">
        <v>4</v>
      </c>
      <c r="C4" s="15" t="s">
        <v>5</v>
      </c>
      <c r="D4" s="16" t="s">
        <v>84</v>
      </c>
      <c r="E4" s="228" t="s">
        <v>7</v>
      </c>
      <c r="F4" s="16" t="s">
        <v>8</v>
      </c>
      <c r="G4" s="19" t="s">
        <v>9</v>
      </c>
      <c r="H4" s="20" t="s">
        <v>10</v>
      </c>
      <c r="I4" s="21" t="s">
        <v>11</v>
      </c>
      <c r="J4" s="21" t="s">
        <v>12</v>
      </c>
      <c r="K4" s="22" t="s">
        <v>13</v>
      </c>
      <c r="L4" s="23" t="s">
        <v>9</v>
      </c>
      <c r="M4" s="24" t="s">
        <v>85</v>
      </c>
      <c r="N4" s="25" t="s">
        <v>15</v>
      </c>
      <c r="O4" s="25" t="s">
        <v>16</v>
      </c>
      <c r="P4" s="25" t="s">
        <v>17</v>
      </c>
      <c r="Q4" s="25" t="s">
        <v>86</v>
      </c>
      <c r="R4" s="25" t="s">
        <v>87</v>
      </c>
      <c r="S4" s="25" t="s">
        <v>88</v>
      </c>
      <c r="T4" s="25" t="s">
        <v>21</v>
      </c>
      <c r="U4" s="25" t="s">
        <v>89</v>
      </c>
      <c r="V4" s="25" t="s">
        <v>23</v>
      </c>
      <c r="W4" s="26" t="s">
        <v>90</v>
      </c>
      <c r="X4" s="25" t="s">
        <v>91</v>
      </c>
      <c r="Y4" s="25" t="s">
        <v>26</v>
      </c>
      <c r="Z4" s="27" t="s">
        <v>27</v>
      </c>
    </row>
    <row r="5" spans="1:1025" x14ac:dyDescent="0.25">
      <c r="A5" s="155">
        <v>42736</v>
      </c>
      <c r="B5" s="156" t="s">
        <v>28</v>
      </c>
      <c r="C5" s="242"/>
      <c r="D5" s="160"/>
      <c r="E5" s="230"/>
      <c r="F5" s="243"/>
      <c r="G5" s="161">
        <f>'Oct - Dec 2019'!$G$44</f>
        <v>39381.599999999999</v>
      </c>
      <c r="H5" s="162">
        <f>'Oct - Dec 2019'!H44</f>
        <v>25430</v>
      </c>
      <c r="I5" s="163">
        <f>'Oct - Dec 2019'!I44</f>
        <v>2364</v>
      </c>
      <c r="J5" s="163">
        <f>'Oct - Dec 2019'!J44</f>
        <v>4498.46</v>
      </c>
      <c r="K5" s="164">
        <f>'Oct - Dec 2019'!K44</f>
        <v>2494.4899999999998</v>
      </c>
      <c r="L5" s="165">
        <f>'Oct - Dec 2019'!L44</f>
        <v>41104.539999999986</v>
      </c>
      <c r="M5" s="164">
        <f>'Oct - Dec 2019'!M44</f>
        <v>7690.6200000000026</v>
      </c>
      <c r="N5" s="164">
        <f>'Oct - Dec 2019'!N44</f>
        <v>1584.8700000000001</v>
      </c>
      <c r="O5" s="164">
        <f>'Oct - Dec 2019'!O44</f>
        <v>0</v>
      </c>
      <c r="P5" s="164">
        <f>'Oct - Dec 2019'!P44</f>
        <v>0</v>
      </c>
      <c r="Q5" s="164">
        <f>'Oct - Dec 2019'!Q44</f>
        <v>11280.16</v>
      </c>
      <c r="R5" s="164">
        <f>'Oct - Dec 2019'!R44</f>
        <v>1411.59</v>
      </c>
      <c r="S5" s="164">
        <f>'Oct - Dec 2019'!S44</f>
        <v>0</v>
      </c>
      <c r="T5" s="164">
        <f>'Oct - Dec 2019'!T44</f>
        <v>7848.130000000001</v>
      </c>
      <c r="U5" s="164">
        <f>'Oct - Dec 2019'!U44</f>
        <v>430</v>
      </c>
      <c r="V5" s="164">
        <f>'Oct - Dec 2019'!V44</f>
        <v>0</v>
      </c>
      <c r="W5" s="163">
        <f>'Oct - Dec 2019'!W44</f>
        <v>62</v>
      </c>
      <c r="X5" s="163">
        <f>'Oct - Dec 2019'!X44</f>
        <v>420</v>
      </c>
      <c r="Y5" s="163">
        <f>'Oct - Dec 2019'!Y44</f>
        <v>6925</v>
      </c>
      <c r="Z5" s="166">
        <f>'Oct - Dec 2019'!Z44</f>
        <v>3452.1699999999996</v>
      </c>
    </row>
    <row r="6" spans="1:1025" x14ac:dyDescent="0.25">
      <c r="A6" s="167"/>
      <c r="B6" s="168"/>
      <c r="C6" s="244"/>
      <c r="D6" s="172"/>
      <c r="E6" s="232"/>
      <c r="F6" s="245"/>
      <c r="G6" s="173"/>
      <c r="H6" s="174"/>
      <c r="I6" s="175"/>
      <c r="J6" s="175"/>
      <c r="K6" s="176"/>
      <c r="L6" s="177"/>
      <c r="M6" s="178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9"/>
    </row>
    <row r="7" spans="1:1025" x14ac:dyDescent="0.25">
      <c r="A7" s="167">
        <v>43851</v>
      </c>
      <c r="B7" s="176" t="s">
        <v>150</v>
      </c>
      <c r="C7" s="244" t="s">
        <v>151</v>
      </c>
      <c r="D7" s="170">
        <v>575</v>
      </c>
      <c r="E7" s="232">
        <v>787.04</v>
      </c>
      <c r="F7" s="180">
        <v>43854</v>
      </c>
      <c r="G7" s="173"/>
      <c r="H7" s="174"/>
      <c r="I7" s="175"/>
      <c r="J7" s="175"/>
      <c r="K7" s="176"/>
      <c r="L7" s="177">
        <v>787.04</v>
      </c>
      <c r="M7" s="178">
        <v>787.04</v>
      </c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9"/>
    </row>
    <row r="8" spans="1:1025" x14ac:dyDescent="0.25">
      <c r="A8" s="167">
        <v>43851</v>
      </c>
      <c r="B8" s="176" t="s">
        <v>38</v>
      </c>
      <c r="C8" s="244" t="s">
        <v>151</v>
      </c>
      <c r="D8" s="170">
        <v>576</v>
      </c>
      <c r="E8" s="232">
        <v>199.73</v>
      </c>
      <c r="F8" s="180">
        <v>43858</v>
      </c>
      <c r="G8" s="173"/>
      <c r="H8" s="174"/>
      <c r="I8" s="175"/>
      <c r="J8" s="175"/>
      <c r="K8" s="176"/>
      <c r="L8" s="177">
        <v>199.73</v>
      </c>
      <c r="M8" s="178">
        <v>199.73</v>
      </c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9"/>
    </row>
    <row r="9" spans="1:1025" x14ac:dyDescent="0.25">
      <c r="A9" s="167">
        <v>43851</v>
      </c>
      <c r="B9" s="176" t="s">
        <v>33</v>
      </c>
      <c r="C9" s="244">
        <v>3312</v>
      </c>
      <c r="D9" s="170">
        <v>577</v>
      </c>
      <c r="E9" s="232">
        <v>186</v>
      </c>
      <c r="F9" s="180">
        <v>43865</v>
      </c>
      <c r="G9" s="173"/>
      <c r="H9" s="174"/>
      <c r="I9" s="175"/>
      <c r="J9" s="175"/>
      <c r="K9" s="176"/>
      <c r="L9" s="177">
        <v>186</v>
      </c>
      <c r="M9" s="178"/>
      <c r="N9" s="175"/>
      <c r="O9" s="175"/>
      <c r="P9" s="175"/>
      <c r="Q9" s="175">
        <v>155</v>
      </c>
      <c r="R9" s="175"/>
      <c r="S9" s="175"/>
      <c r="T9" s="175"/>
      <c r="U9" s="175"/>
      <c r="V9" s="175"/>
      <c r="W9" s="175"/>
      <c r="X9" s="175"/>
      <c r="Y9" s="175"/>
      <c r="Z9" s="179">
        <v>31</v>
      </c>
    </row>
    <row r="10" spans="1:1025" x14ac:dyDescent="0.25">
      <c r="A10" s="167">
        <v>43851</v>
      </c>
      <c r="B10" s="176" t="s">
        <v>152</v>
      </c>
      <c r="C10" s="244">
        <v>18978</v>
      </c>
      <c r="D10" s="170">
        <v>578</v>
      </c>
      <c r="E10" s="232">
        <v>6268.46</v>
      </c>
      <c r="F10" s="180">
        <v>43858</v>
      </c>
      <c r="G10" s="173"/>
      <c r="H10" s="174"/>
      <c r="I10" s="175"/>
      <c r="J10" s="175"/>
      <c r="K10" s="176"/>
      <c r="L10" s="177">
        <v>6268.46</v>
      </c>
      <c r="M10" s="178"/>
      <c r="N10" s="175"/>
      <c r="O10" s="175"/>
      <c r="P10" s="175"/>
      <c r="Q10" s="175"/>
      <c r="R10" s="175"/>
      <c r="S10" s="175"/>
      <c r="T10" s="175">
        <v>5223.72</v>
      </c>
      <c r="U10" s="175"/>
      <c r="V10" s="175"/>
      <c r="W10" s="175"/>
      <c r="X10" s="175"/>
      <c r="Y10" s="175"/>
      <c r="Z10" s="179">
        <v>1044.74</v>
      </c>
      <c r="AA10" s="147">
        <v>977519660</v>
      </c>
    </row>
    <row r="11" spans="1:1025" x14ac:dyDescent="0.25">
      <c r="A11" s="167">
        <v>43851</v>
      </c>
      <c r="B11" s="176" t="s">
        <v>153</v>
      </c>
      <c r="C11" s="244" t="s">
        <v>154</v>
      </c>
      <c r="D11" s="246">
        <v>579</v>
      </c>
      <c r="E11" s="232">
        <v>14.26</v>
      </c>
      <c r="F11" s="180">
        <v>43854</v>
      </c>
      <c r="G11" s="173"/>
      <c r="H11" s="174"/>
      <c r="I11" s="175"/>
      <c r="J11" s="175"/>
      <c r="K11" s="176"/>
      <c r="L11" s="177">
        <v>14.26</v>
      </c>
      <c r="M11" s="178"/>
      <c r="N11" s="175"/>
      <c r="O11" s="175"/>
      <c r="P11" s="175"/>
      <c r="Q11" s="175">
        <v>11.88</v>
      </c>
      <c r="R11" s="175"/>
      <c r="S11" s="175"/>
      <c r="T11" s="175"/>
      <c r="U11" s="175"/>
      <c r="V11" s="175"/>
      <c r="W11" s="175"/>
      <c r="X11" s="175"/>
      <c r="Y11" s="175"/>
      <c r="Z11" s="179">
        <v>2.38</v>
      </c>
      <c r="AA11" s="147">
        <v>550447258</v>
      </c>
    </row>
    <row r="12" spans="1:1025" x14ac:dyDescent="0.25">
      <c r="A12" s="167">
        <v>43851</v>
      </c>
      <c r="B12" s="247" t="s">
        <v>153</v>
      </c>
      <c r="C12" s="244" t="s">
        <v>154</v>
      </c>
      <c r="D12" s="246">
        <v>579</v>
      </c>
      <c r="E12" s="232">
        <v>81.260000000000005</v>
      </c>
      <c r="F12" s="180">
        <v>43854</v>
      </c>
      <c r="G12" s="173"/>
      <c r="H12" s="174"/>
      <c r="I12" s="175"/>
      <c r="J12" s="175"/>
      <c r="K12" s="176"/>
      <c r="L12" s="177">
        <v>81.260000000000005</v>
      </c>
      <c r="M12" s="178"/>
      <c r="N12" s="175">
        <v>67.72</v>
      </c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9">
        <v>13.54</v>
      </c>
      <c r="AA12" s="147">
        <v>206953796</v>
      </c>
    </row>
    <row r="13" spans="1:1025" x14ac:dyDescent="0.25">
      <c r="A13" s="167">
        <v>43851</v>
      </c>
      <c r="B13" s="176" t="s">
        <v>153</v>
      </c>
      <c r="C13" s="244" t="s">
        <v>154</v>
      </c>
      <c r="D13" s="246">
        <v>579</v>
      </c>
      <c r="E13" s="232">
        <v>233.06</v>
      </c>
      <c r="F13" s="180">
        <v>43854</v>
      </c>
      <c r="G13" s="173"/>
      <c r="H13" s="174"/>
      <c r="I13" s="175"/>
      <c r="J13" s="175"/>
      <c r="K13" s="176"/>
      <c r="L13" s="177">
        <v>233.06</v>
      </c>
      <c r="M13" s="178"/>
      <c r="N13" s="175">
        <v>233.06</v>
      </c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9"/>
    </row>
    <row r="14" spans="1:1025" x14ac:dyDescent="0.25">
      <c r="A14" s="368">
        <v>43866</v>
      </c>
      <c r="B14" s="247" t="s">
        <v>276</v>
      </c>
      <c r="C14" s="369"/>
      <c r="D14" s="370"/>
      <c r="E14" s="247">
        <v>3204.15</v>
      </c>
      <c r="F14" s="371">
        <v>43866</v>
      </c>
      <c r="G14" s="173">
        <v>3204.15</v>
      </c>
      <c r="H14" s="174"/>
      <c r="I14" s="175"/>
      <c r="J14" s="175"/>
      <c r="K14" s="176">
        <v>3204.15</v>
      </c>
      <c r="L14" s="177"/>
      <c r="M14" s="178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9"/>
    </row>
    <row r="15" spans="1:1025" x14ac:dyDescent="0.25">
      <c r="A15" s="167"/>
      <c r="B15" s="176" t="s">
        <v>103</v>
      </c>
      <c r="C15" s="244" t="s">
        <v>103</v>
      </c>
      <c r="D15" s="170">
        <v>580</v>
      </c>
      <c r="E15" s="171" t="s">
        <v>103</v>
      </c>
      <c r="F15" s="371"/>
      <c r="G15" s="173"/>
      <c r="H15" s="174"/>
      <c r="I15" s="175"/>
      <c r="J15" s="175"/>
      <c r="K15" s="176"/>
      <c r="L15" s="373"/>
      <c r="M15" s="374"/>
      <c r="N15" s="372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9"/>
    </row>
    <row r="16" spans="1:1025" s="302" customFormat="1" x14ac:dyDescent="0.25">
      <c r="A16" s="167">
        <v>43878</v>
      </c>
      <c r="B16" s="176" t="s">
        <v>277</v>
      </c>
      <c r="C16" s="244" t="s">
        <v>282</v>
      </c>
      <c r="D16" s="170"/>
      <c r="E16" s="171">
        <v>250</v>
      </c>
      <c r="F16" s="371">
        <v>43878</v>
      </c>
      <c r="G16" s="173">
        <v>250</v>
      </c>
      <c r="H16" s="174"/>
      <c r="I16" s="175"/>
      <c r="J16" s="175">
        <v>250</v>
      </c>
      <c r="K16" s="176"/>
      <c r="L16" s="373"/>
      <c r="M16" s="374"/>
      <c r="N16" s="372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9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81"/>
      <c r="FB16" s="181"/>
      <c r="FC16" s="181"/>
      <c r="FD16" s="181"/>
      <c r="FE16" s="181"/>
      <c r="FF16" s="181"/>
      <c r="FG16" s="181"/>
      <c r="FH16" s="181"/>
      <c r="FI16" s="181"/>
      <c r="FJ16" s="181"/>
      <c r="FK16" s="181"/>
      <c r="FL16" s="181"/>
      <c r="FM16" s="181"/>
      <c r="FN16" s="181"/>
      <c r="FO16" s="181"/>
      <c r="FP16" s="181"/>
      <c r="FQ16" s="181"/>
      <c r="FR16" s="181"/>
      <c r="FS16" s="181"/>
      <c r="FT16" s="181"/>
      <c r="FU16" s="181"/>
      <c r="FV16" s="181"/>
      <c r="FW16" s="181"/>
      <c r="FX16" s="181"/>
      <c r="FY16" s="181"/>
      <c r="FZ16" s="181"/>
      <c r="GA16" s="181"/>
      <c r="GB16" s="181"/>
      <c r="GC16" s="181"/>
      <c r="GD16" s="181"/>
      <c r="GE16" s="181"/>
      <c r="GF16" s="181"/>
      <c r="GG16" s="181"/>
      <c r="GH16" s="181"/>
      <c r="GI16" s="181"/>
      <c r="GJ16" s="181"/>
      <c r="GK16" s="181"/>
      <c r="GL16" s="181"/>
      <c r="GM16" s="181"/>
      <c r="GN16" s="181"/>
      <c r="GO16" s="181"/>
      <c r="GP16" s="181"/>
      <c r="GQ16" s="181"/>
      <c r="GR16" s="181"/>
      <c r="GS16" s="181"/>
      <c r="GT16" s="181"/>
      <c r="GU16" s="181"/>
      <c r="GV16" s="181"/>
      <c r="GW16" s="181"/>
      <c r="GX16" s="181"/>
      <c r="GY16" s="181"/>
      <c r="GZ16" s="181"/>
      <c r="HA16" s="181"/>
      <c r="HB16" s="181"/>
      <c r="HC16" s="181"/>
      <c r="HD16" s="181"/>
      <c r="HE16" s="181"/>
      <c r="HF16" s="181"/>
      <c r="HG16" s="181"/>
      <c r="HH16" s="181"/>
      <c r="HI16" s="181"/>
      <c r="HJ16" s="181"/>
      <c r="HK16" s="181"/>
      <c r="HL16" s="181"/>
      <c r="HM16" s="181"/>
      <c r="HN16" s="181"/>
      <c r="HO16" s="181"/>
      <c r="HP16" s="181"/>
      <c r="HQ16" s="181"/>
      <c r="HR16" s="181"/>
      <c r="HS16" s="181"/>
      <c r="HT16" s="181"/>
      <c r="HU16" s="181"/>
      <c r="HV16" s="181"/>
      <c r="HW16" s="181"/>
      <c r="HX16" s="181"/>
      <c r="HY16" s="181"/>
      <c r="HZ16" s="181"/>
      <c r="IA16" s="181"/>
      <c r="IB16" s="181"/>
      <c r="IC16" s="181"/>
      <c r="ID16" s="181"/>
      <c r="IE16" s="181"/>
      <c r="IF16" s="181"/>
      <c r="IG16" s="181"/>
      <c r="IH16" s="181"/>
      <c r="II16" s="181"/>
      <c r="IJ16" s="181"/>
      <c r="IK16" s="181"/>
      <c r="IL16" s="181"/>
      <c r="IM16" s="181"/>
      <c r="IN16" s="181"/>
      <c r="IO16" s="181"/>
      <c r="IP16" s="181"/>
      <c r="IQ16" s="181"/>
      <c r="IR16" s="181"/>
      <c r="IS16" s="181"/>
      <c r="IT16" s="181"/>
      <c r="IU16" s="181"/>
      <c r="IV16" s="181"/>
      <c r="IW16" s="181"/>
      <c r="IX16" s="181"/>
      <c r="IY16" s="181"/>
      <c r="IZ16" s="181"/>
      <c r="JA16" s="181"/>
      <c r="JB16" s="181"/>
      <c r="JC16" s="181"/>
      <c r="JD16" s="181"/>
      <c r="JE16" s="181"/>
      <c r="JF16" s="181"/>
      <c r="JG16" s="181"/>
      <c r="JH16" s="181"/>
      <c r="JI16" s="181"/>
      <c r="JJ16" s="181"/>
      <c r="JK16" s="181"/>
      <c r="JL16" s="181"/>
      <c r="JM16" s="181"/>
      <c r="JN16" s="181"/>
      <c r="JO16" s="181"/>
      <c r="JP16" s="181"/>
      <c r="JQ16" s="181"/>
      <c r="JR16" s="181"/>
      <c r="JS16" s="181"/>
      <c r="JT16" s="181"/>
      <c r="JU16" s="181"/>
      <c r="JV16" s="181"/>
      <c r="JW16" s="181"/>
      <c r="JX16" s="181"/>
      <c r="JY16" s="181"/>
      <c r="JZ16" s="181"/>
      <c r="KA16" s="181"/>
      <c r="KB16" s="181"/>
      <c r="KC16" s="181"/>
      <c r="KD16" s="181"/>
      <c r="KE16" s="181"/>
      <c r="KF16" s="181"/>
      <c r="KG16" s="181"/>
      <c r="KH16" s="181"/>
      <c r="KI16" s="181"/>
      <c r="KJ16" s="181"/>
      <c r="KK16" s="181"/>
      <c r="KL16" s="181"/>
      <c r="KM16" s="181"/>
      <c r="KN16" s="181"/>
      <c r="KO16" s="181"/>
      <c r="KP16" s="181"/>
      <c r="KQ16" s="181"/>
      <c r="KR16" s="181"/>
      <c r="KS16" s="181"/>
      <c r="KT16" s="181"/>
      <c r="KU16" s="181"/>
      <c r="KV16" s="181"/>
      <c r="KW16" s="181"/>
      <c r="KX16" s="181"/>
      <c r="KY16" s="181"/>
      <c r="KZ16" s="181"/>
      <c r="LA16" s="181"/>
      <c r="LB16" s="181"/>
      <c r="LC16" s="181"/>
      <c r="LD16" s="181"/>
      <c r="LE16" s="181"/>
      <c r="LF16" s="181"/>
      <c r="LG16" s="181"/>
      <c r="LH16" s="181"/>
      <c r="LI16" s="181"/>
      <c r="LJ16" s="181"/>
      <c r="LK16" s="181"/>
      <c r="LL16" s="181"/>
      <c r="LM16" s="181"/>
      <c r="LN16" s="181"/>
      <c r="LO16" s="181"/>
      <c r="LP16" s="181"/>
      <c r="LQ16" s="181"/>
      <c r="LR16" s="181"/>
      <c r="LS16" s="181"/>
      <c r="LT16" s="181"/>
      <c r="LU16" s="181"/>
      <c r="LV16" s="181"/>
      <c r="LW16" s="181"/>
      <c r="LX16" s="181"/>
      <c r="LY16" s="181"/>
      <c r="LZ16" s="181"/>
      <c r="MA16" s="181"/>
      <c r="MB16" s="181"/>
      <c r="MC16" s="181"/>
      <c r="MD16" s="181"/>
      <c r="ME16" s="181"/>
      <c r="MF16" s="181"/>
      <c r="MG16" s="181"/>
      <c r="MH16" s="181"/>
      <c r="MI16" s="181"/>
      <c r="MJ16" s="181"/>
      <c r="MK16" s="181"/>
      <c r="ML16" s="181"/>
      <c r="MM16" s="181"/>
      <c r="MN16" s="181"/>
      <c r="MO16" s="181"/>
      <c r="MP16" s="181"/>
      <c r="MQ16" s="181"/>
      <c r="MR16" s="181"/>
      <c r="MS16" s="181"/>
      <c r="MT16" s="181"/>
      <c r="MU16" s="181"/>
      <c r="MV16" s="181"/>
      <c r="MW16" s="181"/>
      <c r="MX16" s="181"/>
      <c r="MY16" s="181"/>
      <c r="MZ16" s="181"/>
      <c r="NA16" s="181"/>
      <c r="NB16" s="181"/>
      <c r="NC16" s="181"/>
      <c r="ND16" s="181"/>
      <c r="NE16" s="181"/>
      <c r="NF16" s="181"/>
      <c r="NG16" s="181"/>
      <c r="NH16" s="181"/>
      <c r="NI16" s="181"/>
      <c r="NJ16" s="181"/>
      <c r="NK16" s="181"/>
      <c r="NL16" s="181"/>
      <c r="NM16" s="181"/>
      <c r="NN16" s="181"/>
      <c r="NO16" s="181"/>
      <c r="NP16" s="181"/>
      <c r="NQ16" s="181"/>
      <c r="NR16" s="181"/>
      <c r="NS16" s="181"/>
      <c r="NT16" s="181"/>
      <c r="NU16" s="181"/>
      <c r="NV16" s="181"/>
      <c r="NW16" s="181"/>
      <c r="NX16" s="181"/>
      <c r="NY16" s="181"/>
      <c r="NZ16" s="181"/>
      <c r="OA16" s="181"/>
      <c r="OB16" s="181"/>
      <c r="OC16" s="181"/>
      <c r="OD16" s="181"/>
      <c r="OE16" s="181"/>
      <c r="OF16" s="181"/>
      <c r="OG16" s="181"/>
      <c r="OH16" s="181"/>
      <c r="OI16" s="181"/>
      <c r="OJ16" s="181"/>
      <c r="OK16" s="181"/>
      <c r="OL16" s="181"/>
      <c r="OM16" s="181"/>
      <c r="ON16" s="181"/>
      <c r="OO16" s="181"/>
      <c r="OP16" s="181"/>
      <c r="OQ16" s="181"/>
      <c r="OR16" s="181"/>
      <c r="OS16" s="181"/>
      <c r="OT16" s="181"/>
      <c r="OU16" s="181"/>
      <c r="OV16" s="181"/>
      <c r="OW16" s="181"/>
      <c r="OX16" s="181"/>
      <c r="OY16" s="181"/>
      <c r="OZ16" s="181"/>
      <c r="PA16" s="181"/>
      <c r="PB16" s="181"/>
      <c r="PC16" s="181"/>
      <c r="PD16" s="181"/>
      <c r="PE16" s="181"/>
      <c r="PF16" s="181"/>
      <c r="PG16" s="181"/>
      <c r="PH16" s="181"/>
      <c r="PI16" s="181"/>
      <c r="PJ16" s="181"/>
      <c r="PK16" s="181"/>
      <c r="PL16" s="181"/>
      <c r="PM16" s="181"/>
      <c r="PN16" s="181"/>
      <c r="PO16" s="181"/>
      <c r="PP16" s="181"/>
      <c r="PQ16" s="181"/>
      <c r="PR16" s="181"/>
      <c r="PS16" s="181"/>
      <c r="PT16" s="181"/>
      <c r="PU16" s="181"/>
      <c r="PV16" s="181"/>
      <c r="PW16" s="181"/>
      <c r="PX16" s="181"/>
      <c r="PY16" s="181"/>
      <c r="PZ16" s="181"/>
      <c r="QA16" s="181"/>
      <c r="QB16" s="181"/>
      <c r="QC16" s="181"/>
      <c r="QD16" s="181"/>
      <c r="QE16" s="181"/>
      <c r="QF16" s="181"/>
      <c r="QG16" s="181"/>
      <c r="QH16" s="181"/>
      <c r="QI16" s="181"/>
      <c r="QJ16" s="181"/>
      <c r="QK16" s="181"/>
      <c r="QL16" s="181"/>
      <c r="QM16" s="181"/>
      <c r="QN16" s="181"/>
      <c r="QO16" s="181"/>
      <c r="QP16" s="181"/>
      <c r="QQ16" s="181"/>
      <c r="QR16" s="181"/>
      <c r="QS16" s="181"/>
      <c r="QT16" s="181"/>
      <c r="QU16" s="181"/>
      <c r="QV16" s="181"/>
      <c r="QW16" s="181"/>
      <c r="QX16" s="181"/>
      <c r="QY16" s="181"/>
      <c r="QZ16" s="181"/>
      <c r="RA16" s="181"/>
      <c r="RB16" s="181"/>
      <c r="RC16" s="181"/>
      <c r="RD16" s="181"/>
      <c r="RE16" s="181"/>
      <c r="RF16" s="181"/>
      <c r="RG16" s="181"/>
      <c r="RH16" s="181"/>
      <c r="RI16" s="181"/>
      <c r="RJ16" s="181"/>
      <c r="RK16" s="181"/>
      <c r="RL16" s="181"/>
      <c r="RM16" s="181"/>
      <c r="RN16" s="181"/>
      <c r="RO16" s="181"/>
      <c r="RP16" s="181"/>
      <c r="RQ16" s="181"/>
      <c r="RR16" s="181"/>
      <c r="RS16" s="181"/>
      <c r="RT16" s="181"/>
      <c r="RU16" s="181"/>
      <c r="RV16" s="181"/>
      <c r="RW16" s="181"/>
      <c r="RX16" s="181"/>
      <c r="RY16" s="181"/>
      <c r="RZ16" s="181"/>
      <c r="SA16" s="181"/>
      <c r="SB16" s="181"/>
      <c r="SC16" s="181"/>
      <c r="SD16" s="181"/>
      <c r="SE16" s="181"/>
      <c r="SF16" s="181"/>
      <c r="SG16" s="181"/>
      <c r="SH16" s="181"/>
      <c r="SI16" s="181"/>
      <c r="SJ16" s="181"/>
      <c r="SK16" s="181"/>
      <c r="SL16" s="181"/>
      <c r="SM16" s="181"/>
      <c r="SN16" s="181"/>
      <c r="SO16" s="181"/>
      <c r="SP16" s="181"/>
      <c r="SQ16" s="181"/>
      <c r="SR16" s="181"/>
      <c r="SS16" s="181"/>
      <c r="ST16" s="181"/>
      <c r="SU16" s="181"/>
      <c r="SV16" s="181"/>
      <c r="SW16" s="181"/>
      <c r="SX16" s="181"/>
      <c r="SY16" s="181"/>
      <c r="SZ16" s="181"/>
      <c r="TA16" s="181"/>
      <c r="TB16" s="181"/>
      <c r="TC16" s="181"/>
      <c r="TD16" s="181"/>
      <c r="TE16" s="181"/>
      <c r="TF16" s="181"/>
      <c r="TG16" s="181"/>
      <c r="TH16" s="181"/>
      <c r="TI16" s="181"/>
      <c r="TJ16" s="181"/>
      <c r="TK16" s="181"/>
      <c r="TL16" s="181"/>
      <c r="TM16" s="181"/>
      <c r="TN16" s="181"/>
      <c r="TO16" s="181"/>
      <c r="TP16" s="181"/>
      <c r="TQ16" s="181"/>
      <c r="TR16" s="181"/>
      <c r="TS16" s="181"/>
      <c r="TT16" s="181"/>
      <c r="TU16" s="181"/>
      <c r="TV16" s="181"/>
      <c r="TW16" s="181"/>
      <c r="TX16" s="181"/>
      <c r="TY16" s="181"/>
      <c r="TZ16" s="181"/>
      <c r="UA16" s="181"/>
      <c r="UB16" s="181"/>
      <c r="UC16" s="181"/>
      <c r="UD16" s="181"/>
      <c r="UE16" s="181"/>
      <c r="UF16" s="181"/>
      <c r="UG16" s="181"/>
      <c r="UH16" s="181"/>
      <c r="UI16" s="181"/>
      <c r="UJ16" s="181"/>
      <c r="UK16" s="181"/>
      <c r="UL16" s="181"/>
      <c r="UM16" s="181"/>
      <c r="UN16" s="181"/>
      <c r="UO16" s="181"/>
      <c r="UP16" s="181"/>
      <c r="UQ16" s="181"/>
      <c r="UR16" s="181"/>
      <c r="US16" s="181"/>
      <c r="UT16" s="181"/>
      <c r="UU16" s="181"/>
      <c r="UV16" s="181"/>
      <c r="UW16" s="181"/>
      <c r="UX16" s="181"/>
      <c r="UY16" s="181"/>
      <c r="UZ16" s="181"/>
      <c r="VA16" s="181"/>
      <c r="VB16" s="181"/>
      <c r="VC16" s="181"/>
      <c r="VD16" s="181"/>
      <c r="VE16" s="181"/>
      <c r="VF16" s="181"/>
      <c r="VG16" s="181"/>
      <c r="VH16" s="181"/>
      <c r="VI16" s="181"/>
      <c r="VJ16" s="181"/>
      <c r="VK16" s="181"/>
      <c r="VL16" s="181"/>
      <c r="VM16" s="181"/>
      <c r="VN16" s="181"/>
      <c r="VO16" s="181"/>
      <c r="VP16" s="181"/>
      <c r="VQ16" s="181"/>
      <c r="VR16" s="181"/>
      <c r="VS16" s="181"/>
      <c r="VT16" s="181"/>
      <c r="VU16" s="181"/>
      <c r="VV16" s="181"/>
      <c r="VW16" s="181"/>
      <c r="VX16" s="181"/>
      <c r="VY16" s="181"/>
      <c r="VZ16" s="181"/>
      <c r="WA16" s="181"/>
      <c r="WB16" s="181"/>
      <c r="WC16" s="181"/>
      <c r="WD16" s="181"/>
      <c r="WE16" s="181"/>
      <c r="WF16" s="181"/>
      <c r="WG16" s="181"/>
      <c r="WH16" s="181"/>
      <c r="WI16" s="181"/>
      <c r="WJ16" s="181"/>
      <c r="WK16" s="181"/>
      <c r="WL16" s="181"/>
      <c r="WM16" s="181"/>
      <c r="WN16" s="181"/>
      <c r="WO16" s="181"/>
      <c r="WP16" s="181"/>
      <c r="WQ16" s="181"/>
      <c r="WR16" s="181"/>
      <c r="WS16" s="181"/>
      <c r="WT16" s="181"/>
      <c r="WU16" s="181"/>
      <c r="WV16" s="181"/>
      <c r="WW16" s="181"/>
      <c r="WX16" s="181"/>
      <c r="WY16" s="181"/>
      <c r="WZ16" s="181"/>
      <c r="XA16" s="181"/>
      <c r="XB16" s="181"/>
      <c r="XC16" s="181"/>
      <c r="XD16" s="181"/>
      <c r="XE16" s="181"/>
      <c r="XF16" s="181"/>
      <c r="XG16" s="181"/>
      <c r="XH16" s="181"/>
      <c r="XI16" s="181"/>
      <c r="XJ16" s="181"/>
      <c r="XK16" s="181"/>
      <c r="XL16" s="181"/>
      <c r="XM16" s="181"/>
      <c r="XN16" s="181"/>
      <c r="XO16" s="181"/>
      <c r="XP16" s="181"/>
      <c r="XQ16" s="181"/>
      <c r="XR16" s="181"/>
      <c r="XS16" s="181"/>
      <c r="XT16" s="181"/>
      <c r="XU16" s="181"/>
      <c r="XV16" s="181"/>
      <c r="XW16" s="181"/>
      <c r="XX16" s="181"/>
      <c r="XY16" s="181"/>
      <c r="XZ16" s="181"/>
      <c r="YA16" s="181"/>
      <c r="YB16" s="181"/>
      <c r="YC16" s="181"/>
      <c r="YD16" s="181"/>
      <c r="YE16" s="181"/>
      <c r="YF16" s="181"/>
      <c r="YG16" s="181"/>
      <c r="YH16" s="181"/>
      <c r="YI16" s="181"/>
      <c r="YJ16" s="181"/>
      <c r="YK16" s="181"/>
      <c r="YL16" s="181"/>
      <c r="YM16" s="181"/>
      <c r="YN16" s="181"/>
      <c r="YO16" s="181"/>
      <c r="YP16" s="181"/>
      <c r="YQ16" s="181"/>
      <c r="YR16" s="181"/>
      <c r="YS16" s="181"/>
      <c r="YT16" s="181"/>
      <c r="YU16" s="181"/>
      <c r="YV16" s="181"/>
      <c r="YW16" s="181"/>
      <c r="YX16" s="181"/>
      <c r="YY16" s="181"/>
      <c r="YZ16" s="181"/>
      <c r="ZA16" s="181"/>
      <c r="ZB16" s="181"/>
      <c r="ZC16" s="181"/>
      <c r="ZD16" s="181"/>
      <c r="ZE16" s="181"/>
      <c r="ZF16" s="181"/>
      <c r="ZG16" s="181"/>
      <c r="ZH16" s="181"/>
      <c r="ZI16" s="181"/>
      <c r="ZJ16" s="181"/>
      <c r="ZK16" s="181"/>
      <c r="ZL16" s="181"/>
      <c r="ZM16" s="181"/>
      <c r="ZN16" s="181"/>
      <c r="ZO16" s="181"/>
      <c r="ZP16" s="181"/>
      <c r="ZQ16" s="181"/>
      <c r="ZR16" s="181"/>
      <c r="ZS16" s="181"/>
      <c r="ZT16" s="181"/>
      <c r="ZU16" s="181"/>
      <c r="ZV16" s="181"/>
      <c r="ZW16" s="181"/>
      <c r="ZX16" s="181"/>
      <c r="ZY16" s="181"/>
      <c r="ZZ16" s="181"/>
      <c r="AAA16" s="181"/>
      <c r="AAB16" s="181"/>
      <c r="AAC16" s="181"/>
      <c r="AAD16" s="181"/>
      <c r="AAE16" s="181"/>
      <c r="AAF16" s="181"/>
      <c r="AAG16" s="181"/>
      <c r="AAH16" s="181"/>
      <c r="AAI16" s="181"/>
      <c r="AAJ16" s="181"/>
      <c r="AAK16" s="181"/>
      <c r="AAL16" s="181"/>
      <c r="AAM16" s="181"/>
      <c r="AAN16" s="181"/>
      <c r="AAO16" s="181"/>
      <c r="AAP16" s="181"/>
      <c r="AAQ16" s="181"/>
      <c r="AAR16" s="181"/>
      <c r="AAS16" s="181"/>
      <c r="AAT16" s="181"/>
      <c r="AAU16" s="181"/>
      <c r="AAV16" s="181"/>
      <c r="AAW16" s="181"/>
      <c r="AAX16" s="181"/>
      <c r="AAY16" s="181"/>
      <c r="AAZ16" s="181"/>
      <c r="ABA16" s="181"/>
      <c r="ABB16" s="181"/>
      <c r="ABC16" s="181"/>
      <c r="ABD16" s="181"/>
      <c r="ABE16" s="181"/>
      <c r="ABF16" s="181"/>
      <c r="ABG16" s="181"/>
      <c r="ABH16" s="181"/>
      <c r="ABI16" s="181"/>
      <c r="ABJ16" s="181"/>
      <c r="ABK16" s="181"/>
      <c r="ABL16" s="181"/>
      <c r="ABM16" s="181"/>
      <c r="ABN16" s="181"/>
      <c r="ABO16" s="181"/>
      <c r="ABP16" s="181"/>
      <c r="ABQ16" s="181"/>
      <c r="ABR16" s="181"/>
      <c r="ABS16" s="181"/>
      <c r="ABT16" s="181"/>
      <c r="ABU16" s="181"/>
      <c r="ABV16" s="181"/>
      <c r="ABW16" s="181"/>
      <c r="ABX16" s="181"/>
      <c r="ABY16" s="181"/>
      <c r="ABZ16" s="181"/>
      <c r="ACA16" s="181"/>
      <c r="ACB16" s="181"/>
      <c r="ACC16" s="181"/>
      <c r="ACD16" s="181"/>
      <c r="ACE16" s="181"/>
      <c r="ACF16" s="181"/>
      <c r="ACG16" s="181"/>
      <c r="ACH16" s="181"/>
      <c r="ACI16" s="181"/>
      <c r="ACJ16" s="181"/>
      <c r="ACK16" s="181"/>
      <c r="ACL16" s="181"/>
      <c r="ACM16" s="181"/>
      <c r="ACN16" s="181"/>
      <c r="ACO16" s="181"/>
      <c r="ACP16" s="181"/>
      <c r="ACQ16" s="181"/>
      <c r="ACR16" s="181"/>
      <c r="ACS16" s="181"/>
      <c r="ACT16" s="181"/>
      <c r="ACU16" s="181"/>
      <c r="ACV16" s="181"/>
      <c r="ACW16" s="181"/>
      <c r="ACX16" s="181"/>
      <c r="ACY16" s="181"/>
      <c r="ACZ16" s="181"/>
      <c r="ADA16" s="181"/>
      <c r="ADB16" s="181"/>
      <c r="ADC16" s="181"/>
      <c r="ADD16" s="181"/>
      <c r="ADE16" s="181"/>
      <c r="ADF16" s="181"/>
      <c r="ADG16" s="181"/>
      <c r="ADH16" s="181"/>
      <c r="ADI16" s="181"/>
      <c r="ADJ16" s="181"/>
      <c r="ADK16" s="181"/>
      <c r="ADL16" s="181"/>
      <c r="ADM16" s="181"/>
      <c r="ADN16" s="181"/>
      <c r="ADO16" s="181"/>
      <c r="ADP16" s="181"/>
      <c r="ADQ16" s="181"/>
      <c r="ADR16" s="181"/>
      <c r="ADS16" s="181"/>
      <c r="ADT16" s="181"/>
      <c r="ADU16" s="181"/>
      <c r="ADV16" s="181"/>
      <c r="ADW16" s="181"/>
      <c r="ADX16" s="181"/>
      <c r="ADY16" s="181"/>
      <c r="ADZ16" s="181"/>
      <c r="AEA16" s="181"/>
      <c r="AEB16" s="181"/>
      <c r="AEC16" s="181"/>
      <c r="AED16" s="181"/>
      <c r="AEE16" s="181"/>
      <c r="AEF16" s="181"/>
      <c r="AEG16" s="181"/>
      <c r="AEH16" s="181"/>
      <c r="AEI16" s="181"/>
      <c r="AEJ16" s="181"/>
      <c r="AEK16" s="181"/>
      <c r="AEL16" s="181"/>
      <c r="AEM16" s="181"/>
      <c r="AEN16" s="181"/>
      <c r="AEO16" s="181"/>
      <c r="AEP16" s="181"/>
      <c r="AEQ16" s="181"/>
      <c r="AER16" s="181"/>
      <c r="AES16" s="181"/>
      <c r="AET16" s="181"/>
      <c r="AEU16" s="181"/>
      <c r="AEV16" s="181"/>
      <c r="AEW16" s="181"/>
      <c r="AEX16" s="181"/>
      <c r="AEY16" s="181"/>
      <c r="AEZ16" s="181"/>
      <c r="AFA16" s="181"/>
      <c r="AFB16" s="181"/>
      <c r="AFC16" s="181"/>
      <c r="AFD16" s="181"/>
      <c r="AFE16" s="181"/>
      <c r="AFF16" s="181"/>
      <c r="AFG16" s="181"/>
      <c r="AFH16" s="181"/>
      <c r="AFI16" s="181"/>
      <c r="AFJ16" s="181"/>
      <c r="AFK16" s="181"/>
      <c r="AFL16" s="181"/>
      <c r="AFM16" s="181"/>
      <c r="AFN16" s="181"/>
      <c r="AFO16" s="181"/>
      <c r="AFP16" s="181"/>
      <c r="AFQ16" s="181"/>
      <c r="AFR16" s="181"/>
      <c r="AFS16" s="181"/>
      <c r="AFT16" s="181"/>
      <c r="AFU16" s="181"/>
      <c r="AFV16" s="181"/>
      <c r="AFW16" s="181"/>
      <c r="AFX16" s="181"/>
      <c r="AFY16" s="181"/>
      <c r="AFZ16" s="181"/>
      <c r="AGA16" s="181"/>
      <c r="AGB16" s="181"/>
      <c r="AGC16" s="181"/>
      <c r="AGD16" s="181"/>
      <c r="AGE16" s="181"/>
      <c r="AGF16" s="181"/>
      <c r="AGG16" s="181"/>
      <c r="AGH16" s="181"/>
      <c r="AGI16" s="181"/>
      <c r="AGJ16" s="181"/>
      <c r="AGK16" s="181"/>
      <c r="AGL16" s="181"/>
      <c r="AGM16" s="181"/>
      <c r="AGN16" s="181"/>
      <c r="AGO16" s="181"/>
      <c r="AGP16" s="181"/>
      <c r="AGQ16" s="181"/>
      <c r="AGR16" s="181"/>
      <c r="AGS16" s="181"/>
      <c r="AGT16" s="181"/>
      <c r="AGU16" s="181"/>
      <c r="AGV16" s="181"/>
      <c r="AGW16" s="181"/>
      <c r="AGX16" s="181"/>
      <c r="AGY16" s="181"/>
      <c r="AGZ16" s="181"/>
      <c r="AHA16" s="181"/>
      <c r="AHB16" s="181"/>
      <c r="AHC16" s="181"/>
      <c r="AHD16" s="181"/>
      <c r="AHE16" s="181"/>
      <c r="AHF16" s="181"/>
      <c r="AHG16" s="181"/>
      <c r="AHH16" s="181"/>
      <c r="AHI16" s="181"/>
      <c r="AHJ16" s="181"/>
      <c r="AHK16" s="181"/>
      <c r="AHL16" s="181"/>
      <c r="AHM16" s="181"/>
      <c r="AHN16" s="181"/>
      <c r="AHO16" s="181"/>
      <c r="AHP16" s="181"/>
      <c r="AHQ16" s="181"/>
      <c r="AHR16" s="181"/>
      <c r="AHS16" s="181"/>
      <c r="AHT16" s="181"/>
      <c r="AHU16" s="181"/>
      <c r="AHV16" s="181"/>
      <c r="AHW16" s="181"/>
      <c r="AHX16" s="181"/>
      <c r="AHY16" s="181"/>
      <c r="AHZ16" s="181"/>
      <c r="AIA16" s="181"/>
      <c r="AIB16" s="181"/>
      <c r="AIC16" s="181"/>
      <c r="AID16" s="181"/>
      <c r="AIE16" s="181"/>
      <c r="AIF16" s="181"/>
      <c r="AIG16" s="181"/>
      <c r="AIH16" s="181"/>
      <c r="AII16" s="181"/>
      <c r="AIJ16" s="181"/>
      <c r="AIK16" s="181"/>
      <c r="AIL16" s="181"/>
      <c r="AIM16" s="181"/>
      <c r="AIN16" s="181"/>
      <c r="AIO16" s="181"/>
      <c r="AIP16" s="181"/>
      <c r="AIQ16" s="181"/>
      <c r="AIR16" s="181"/>
      <c r="AIS16" s="181"/>
      <c r="AIT16" s="181"/>
      <c r="AIU16" s="181"/>
      <c r="AIV16" s="181"/>
      <c r="AIW16" s="181"/>
      <c r="AIX16" s="181"/>
      <c r="AIY16" s="181"/>
      <c r="AIZ16" s="181"/>
      <c r="AJA16" s="181"/>
      <c r="AJB16" s="181"/>
      <c r="AJC16" s="181"/>
      <c r="AJD16" s="181"/>
      <c r="AJE16" s="181"/>
      <c r="AJF16" s="181"/>
      <c r="AJG16" s="181"/>
      <c r="AJH16" s="181"/>
      <c r="AJI16" s="181"/>
      <c r="AJJ16" s="181"/>
      <c r="AJK16" s="181"/>
      <c r="AJL16" s="181"/>
      <c r="AJM16" s="181"/>
      <c r="AJN16" s="181"/>
      <c r="AJO16" s="181"/>
      <c r="AJP16" s="181"/>
      <c r="AJQ16" s="181"/>
      <c r="AJR16" s="181"/>
      <c r="AJS16" s="181"/>
      <c r="AJT16" s="181"/>
      <c r="AJU16" s="181"/>
      <c r="AJV16" s="181"/>
      <c r="AJW16" s="181"/>
      <c r="AJX16" s="181"/>
      <c r="AJY16" s="181"/>
      <c r="AJZ16" s="181"/>
      <c r="AKA16" s="181"/>
      <c r="AKB16" s="181"/>
      <c r="AKC16" s="181"/>
      <c r="AKD16" s="181"/>
      <c r="AKE16" s="181"/>
      <c r="AKF16" s="181"/>
      <c r="AKG16" s="181"/>
      <c r="AKH16" s="181"/>
      <c r="AKI16" s="181"/>
      <c r="AKJ16" s="181"/>
      <c r="AKK16" s="181"/>
      <c r="AKL16" s="181"/>
      <c r="AKM16" s="181"/>
      <c r="AKN16" s="181"/>
      <c r="AKO16" s="181"/>
      <c r="AKP16" s="181"/>
      <c r="AKQ16" s="181"/>
      <c r="AKR16" s="181"/>
      <c r="AKS16" s="181"/>
      <c r="AKT16" s="181"/>
      <c r="AKU16" s="181"/>
      <c r="AKV16" s="181"/>
      <c r="AKW16" s="181"/>
      <c r="AKX16" s="181"/>
      <c r="AKY16" s="181"/>
      <c r="AKZ16" s="181"/>
      <c r="ALA16" s="181"/>
      <c r="ALB16" s="181"/>
      <c r="ALC16" s="181"/>
      <c r="ALD16" s="181"/>
      <c r="ALE16" s="181"/>
      <c r="ALF16" s="181"/>
      <c r="ALG16" s="181"/>
      <c r="ALH16" s="181"/>
      <c r="ALI16" s="181"/>
      <c r="ALJ16" s="181"/>
      <c r="ALK16" s="181"/>
      <c r="ALL16" s="181"/>
      <c r="ALM16" s="181"/>
      <c r="ALN16" s="181"/>
      <c r="ALO16" s="181"/>
      <c r="ALP16" s="181"/>
      <c r="ALQ16" s="181"/>
      <c r="ALR16" s="181"/>
      <c r="ALS16" s="181"/>
      <c r="ALT16" s="181"/>
      <c r="ALU16" s="181"/>
      <c r="ALV16" s="181"/>
      <c r="ALW16" s="181"/>
      <c r="ALX16" s="181"/>
      <c r="ALY16" s="181"/>
      <c r="ALZ16" s="181"/>
      <c r="AMA16" s="181"/>
      <c r="AMB16" s="181"/>
      <c r="AMC16" s="181"/>
      <c r="AMD16" s="181"/>
      <c r="AME16" s="181"/>
      <c r="AMF16" s="181"/>
      <c r="AMG16" s="181"/>
      <c r="AMH16" s="181"/>
      <c r="AMI16" s="181"/>
      <c r="AMJ16" s="181"/>
      <c r="AMK16" s="181"/>
    </row>
    <row r="17" spans="1:1025" x14ac:dyDescent="0.25">
      <c r="A17" s="167">
        <v>43879</v>
      </c>
      <c r="B17" s="176" t="s">
        <v>55</v>
      </c>
      <c r="C17" s="244" t="s">
        <v>273</v>
      </c>
      <c r="D17" s="170">
        <v>581</v>
      </c>
      <c r="E17" s="171">
        <v>208.69</v>
      </c>
      <c r="F17" s="371">
        <v>43885</v>
      </c>
      <c r="G17" s="173"/>
      <c r="H17" s="174"/>
      <c r="I17" s="175"/>
      <c r="J17" s="175"/>
      <c r="K17" s="176"/>
      <c r="L17" s="177">
        <v>208.69</v>
      </c>
      <c r="M17" s="178"/>
      <c r="N17" s="175">
        <v>208.69</v>
      </c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9"/>
    </row>
    <row r="18" spans="1:1025" x14ac:dyDescent="0.25">
      <c r="A18" s="167">
        <v>43879</v>
      </c>
      <c r="B18" s="176" t="s">
        <v>38</v>
      </c>
      <c r="C18" s="244" t="s">
        <v>274</v>
      </c>
      <c r="D18" s="170">
        <v>582</v>
      </c>
      <c r="E18" s="171">
        <v>199.93</v>
      </c>
      <c r="F18" s="371">
        <v>43888</v>
      </c>
      <c r="G18" s="173"/>
      <c r="H18" s="174"/>
      <c r="I18" s="175"/>
      <c r="J18" s="175"/>
      <c r="K18" s="176"/>
      <c r="L18" s="177">
        <v>199.93</v>
      </c>
      <c r="M18" s="178">
        <v>199.93</v>
      </c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9"/>
    </row>
    <row r="19" spans="1:1025" x14ac:dyDescent="0.25">
      <c r="A19" s="167">
        <v>43879</v>
      </c>
      <c r="B19" s="176" t="s">
        <v>55</v>
      </c>
      <c r="C19" s="244" t="s">
        <v>275</v>
      </c>
      <c r="D19" s="170">
        <v>583</v>
      </c>
      <c r="E19" s="171">
        <v>786.84</v>
      </c>
      <c r="F19" s="371">
        <v>43885</v>
      </c>
      <c r="G19" s="173"/>
      <c r="H19" s="174"/>
      <c r="I19" s="175"/>
      <c r="J19" s="175"/>
      <c r="K19" s="176"/>
      <c r="L19" s="177">
        <v>786.84</v>
      </c>
      <c r="M19" s="178">
        <v>786.84</v>
      </c>
      <c r="N19" s="175"/>
      <c r="O19" s="175"/>
      <c r="P19" s="175"/>
      <c r="R19" s="175"/>
      <c r="S19" s="175"/>
      <c r="T19" s="175"/>
      <c r="U19" s="175"/>
      <c r="V19" s="175"/>
      <c r="W19" s="175"/>
      <c r="X19" s="175"/>
      <c r="Y19" s="175"/>
    </row>
    <row r="20" spans="1:1025" x14ac:dyDescent="0.25">
      <c r="A20" s="167">
        <v>43879</v>
      </c>
      <c r="B20" s="176" t="s">
        <v>33</v>
      </c>
      <c r="C20" s="244">
        <v>3374</v>
      </c>
      <c r="D20" s="170">
        <v>584</v>
      </c>
      <c r="E20" s="171">
        <v>72</v>
      </c>
      <c r="F20" s="371">
        <v>43893</v>
      </c>
      <c r="G20" s="173"/>
      <c r="H20" s="174"/>
      <c r="I20" s="175"/>
      <c r="J20" s="175"/>
      <c r="K20" s="176"/>
      <c r="L20" s="177">
        <v>72</v>
      </c>
      <c r="M20" s="178"/>
      <c r="N20" s="175"/>
      <c r="O20" s="175"/>
      <c r="P20" s="175"/>
      <c r="Q20" s="175">
        <v>60</v>
      </c>
      <c r="R20" s="175"/>
      <c r="S20" s="175"/>
      <c r="T20" s="175"/>
      <c r="U20" s="175"/>
      <c r="V20" s="175"/>
      <c r="W20" s="175"/>
      <c r="X20" s="175"/>
      <c r="Y20" s="175"/>
      <c r="Z20" s="179">
        <v>12</v>
      </c>
    </row>
    <row r="21" spans="1:1025" x14ac:dyDescent="0.25">
      <c r="A21" s="167">
        <v>43907</v>
      </c>
      <c r="B21" s="176" t="s">
        <v>38</v>
      </c>
      <c r="C21" s="244" t="s">
        <v>279</v>
      </c>
      <c r="D21" s="170">
        <v>585</v>
      </c>
      <c r="E21" s="232">
        <v>199.73</v>
      </c>
      <c r="F21" s="180">
        <v>43916</v>
      </c>
      <c r="G21" s="173"/>
      <c r="H21" s="174"/>
      <c r="I21" s="175"/>
      <c r="J21" s="175"/>
      <c r="K21" s="176"/>
      <c r="L21" s="177">
        <v>199.73</v>
      </c>
      <c r="M21" s="178">
        <v>199.73</v>
      </c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9"/>
    </row>
    <row r="22" spans="1:1025" x14ac:dyDescent="0.25">
      <c r="A22" s="167">
        <v>43907</v>
      </c>
      <c r="B22" s="176" t="s">
        <v>36</v>
      </c>
      <c r="C22" s="244" t="s">
        <v>279</v>
      </c>
      <c r="D22" s="170">
        <v>586</v>
      </c>
      <c r="E22" s="232">
        <v>787.04</v>
      </c>
      <c r="F22" s="180">
        <v>43910</v>
      </c>
      <c r="G22" s="173"/>
      <c r="H22" s="174"/>
      <c r="I22" s="175"/>
      <c r="J22" s="175"/>
      <c r="K22" s="176"/>
      <c r="L22" s="177">
        <v>787.04</v>
      </c>
      <c r="M22" s="178">
        <v>787.04</v>
      </c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9"/>
    </row>
    <row r="23" spans="1:1025" x14ac:dyDescent="0.25">
      <c r="A23" s="167">
        <v>43907</v>
      </c>
      <c r="B23" s="176" t="s">
        <v>124</v>
      </c>
      <c r="C23" s="244">
        <v>31440</v>
      </c>
      <c r="D23" s="170">
        <v>587</v>
      </c>
      <c r="E23" s="232">
        <v>300</v>
      </c>
      <c r="F23" s="180">
        <v>43930</v>
      </c>
      <c r="G23" s="173"/>
      <c r="H23" s="174"/>
      <c r="I23" s="175"/>
      <c r="J23" s="175"/>
      <c r="K23" s="176"/>
      <c r="L23" s="177">
        <v>300</v>
      </c>
      <c r="M23" s="178"/>
      <c r="N23" s="175"/>
      <c r="O23" s="175"/>
      <c r="P23" s="175"/>
      <c r="Q23" s="175">
        <v>250</v>
      </c>
      <c r="R23" s="175"/>
      <c r="S23" s="175"/>
      <c r="T23" s="175"/>
      <c r="U23" s="175"/>
      <c r="V23" s="175"/>
      <c r="W23" s="175"/>
      <c r="X23" s="175"/>
      <c r="Y23" s="175"/>
      <c r="Z23" s="179">
        <v>50</v>
      </c>
    </row>
    <row r="24" spans="1:1025" x14ac:dyDescent="0.25">
      <c r="A24" s="167">
        <v>43907</v>
      </c>
      <c r="B24" s="176" t="s">
        <v>280</v>
      </c>
      <c r="C24" s="244" t="s">
        <v>281</v>
      </c>
      <c r="D24" s="170">
        <v>588</v>
      </c>
      <c r="E24" s="232">
        <v>194.62</v>
      </c>
      <c r="F24" s="180">
        <v>43910</v>
      </c>
      <c r="G24" s="173"/>
      <c r="H24" s="174"/>
      <c r="I24" s="175"/>
      <c r="J24" s="175"/>
      <c r="K24" s="176"/>
      <c r="L24" s="177">
        <v>194.62</v>
      </c>
      <c r="M24" s="178"/>
      <c r="N24" s="175">
        <v>194.62</v>
      </c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9"/>
    </row>
    <row r="25" spans="1:1025" x14ac:dyDescent="0.25">
      <c r="A25" s="167">
        <v>43921</v>
      </c>
      <c r="B25" s="176" t="s">
        <v>24</v>
      </c>
      <c r="C25" s="244" t="s">
        <v>287</v>
      </c>
      <c r="D25" s="170"/>
      <c r="E25" s="232">
        <v>18</v>
      </c>
      <c r="F25" s="180">
        <v>43921</v>
      </c>
      <c r="G25" s="173"/>
      <c r="H25" s="174"/>
      <c r="I25" s="175"/>
      <c r="J25" s="175"/>
      <c r="K25" s="176"/>
      <c r="L25" s="177">
        <v>18</v>
      </c>
      <c r="M25" s="178"/>
      <c r="N25" s="175"/>
      <c r="O25" s="175"/>
      <c r="P25" s="175"/>
      <c r="Q25" s="175"/>
      <c r="R25" s="175"/>
      <c r="S25" s="175"/>
      <c r="T25" s="175"/>
      <c r="U25" s="175"/>
      <c r="V25" s="175"/>
      <c r="W25" s="175">
        <v>18</v>
      </c>
      <c r="X25" s="175"/>
      <c r="Y25" s="175"/>
      <c r="Z25" s="179"/>
    </row>
    <row r="26" spans="1:1025" s="450" customFormat="1" x14ac:dyDescent="0.25">
      <c r="A26" s="457" t="s">
        <v>286</v>
      </c>
      <c r="B26" s="438"/>
      <c r="C26" s="439"/>
      <c r="D26" s="440"/>
      <c r="E26" s="441"/>
      <c r="F26" s="442"/>
      <c r="G26" s="443"/>
      <c r="H26" s="444"/>
      <c r="I26" s="445"/>
      <c r="J26" s="445"/>
      <c r="K26" s="438"/>
      <c r="L26" s="446"/>
      <c r="M26" s="447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8"/>
      <c r="AA26" s="449"/>
      <c r="AB26" s="449"/>
      <c r="AC26" s="449"/>
      <c r="AD26" s="449"/>
      <c r="AE26" s="449"/>
      <c r="AF26" s="449"/>
      <c r="AG26" s="449"/>
      <c r="AH26" s="449"/>
      <c r="AI26" s="449"/>
      <c r="AJ26" s="449"/>
      <c r="AK26" s="449"/>
      <c r="AL26" s="449"/>
      <c r="AM26" s="449"/>
      <c r="AN26" s="449"/>
      <c r="AO26" s="449"/>
      <c r="AP26" s="449"/>
      <c r="AQ26" s="449"/>
      <c r="AR26" s="449"/>
      <c r="AS26" s="449"/>
      <c r="AT26" s="449"/>
      <c r="AU26" s="449"/>
      <c r="AV26" s="449"/>
      <c r="AW26" s="449"/>
      <c r="AX26" s="449"/>
      <c r="AY26" s="449"/>
      <c r="AZ26" s="449"/>
      <c r="BA26" s="449"/>
      <c r="BB26" s="449"/>
      <c r="BC26" s="449"/>
      <c r="BD26" s="449"/>
      <c r="BE26" s="449"/>
      <c r="BF26" s="449"/>
      <c r="BG26" s="449"/>
      <c r="BH26" s="449"/>
      <c r="BI26" s="449"/>
      <c r="BJ26" s="449"/>
      <c r="BK26" s="449"/>
      <c r="BL26" s="449"/>
      <c r="BM26" s="449"/>
      <c r="BN26" s="449"/>
      <c r="BO26" s="449"/>
      <c r="BP26" s="449"/>
      <c r="BQ26" s="449"/>
      <c r="BR26" s="449"/>
      <c r="BS26" s="449"/>
      <c r="BT26" s="449"/>
      <c r="BU26" s="449"/>
      <c r="BV26" s="449"/>
      <c r="BW26" s="449"/>
      <c r="BX26" s="449"/>
      <c r="BY26" s="449"/>
      <c r="BZ26" s="449"/>
      <c r="CA26" s="449"/>
      <c r="CB26" s="449"/>
      <c r="CC26" s="449"/>
      <c r="CD26" s="449"/>
      <c r="CE26" s="449"/>
      <c r="CF26" s="449"/>
      <c r="CG26" s="449"/>
      <c r="CH26" s="449"/>
      <c r="CI26" s="449"/>
      <c r="CJ26" s="449"/>
      <c r="CK26" s="449"/>
      <c r="CL26" s="449"/>
      <c r="CM26" s="449"/>
      <c r="CN26" s="449"/>
      <c r="CO26" s="449"/>
      <c r="CP26" s="449"/>
      <c r="CQ26" s="449"/>
      <c r="CR26" s="449"/>
      <c r="CS26" s="449"/>
      <c r="CT26" s="449"/>
      <c r="CU26" s="449"/>
      <c r="CV26" s="449"/>
      <c r="CW26" s="449"/>
      <c r="CX26" s="449"/>
      <c r="CY26" s="449"/>
      <c r="CZ26" s="449"/>
      <c r="DA26" s="449"/>
      <c r="DB26" s="449"/>
      <c r="DC26" s="449"/>
      <c r="DD26" s="449"/>
      <c r="DE26" s="449"/>
      <c r="DF26" s="449"/>
      <c r="DG26" s="449"/>
      <c r="DH26" s="449"/>
      <c r="DI26" s="449"/>
      <c r="DJ26" s="449"/>
      <c r="DK26" s="449"/>
      <c r="DL26" s="449"/>
      <c r="DM26" s="449"/>
      <c r="DN26" s="449"/>
      <c r="DO26" s="449"/>
      <c r="DP26" s="449"/>
      <c r="DQ26" s="449"/>
      <c r="DR26" s="449"/>
      <c r="DS26" s="449"/>
      <c r="DT26" s="449"/>
      <c r="DU26" s="449"/>
      <c r="DV26" s="449"/>
      <c r="DW26" s="449"/>
      <c r="DX26" s="449"/>
      <c r="DY26" s="449"/>
      <c r="DZ26" s="449"/>
      <c r="EA26" s="449"/>
      <c r="EB26" s="449"/>
      <c r="EC26" s="449"/>
      <c r="ED26" s="449"/>
      <c r="EE26" s="449"/>
      <c r="EF26" s="449"/>
      <c r="EG26" s="449"/>
      <c r="EH26" s="449"/>
      <c r="EI26" s="449"/>
      <c r="EJ26" s="449"/>
      <c r="EK26" s="449"/>
      <c r="EL26" s="449"/>
      <c r="EM26" s="449"/>
      <c r="EN26" s="449"/>
      <c r="EO26" s="449"/>
      <c r="EP26" s="449"/>
      <c r="EQ26" s="449"/>
      <c r="ER26" s="449"/>
      <c r="ES26" s="449"/>
      <c r="ET26" s="449"/>
      <c r="EU26" s="449"/>
      <c r="EV26" s="449"/>
      <c r="EW26" s="449"/>
      <c r="EX26" s="449"/>
      <c r="EY26" s="449"/>
      <c r="EZ26" s="449"/>
      <c r="FA26" s="449"/>
      <c r="FB26" s="449"/>
      <c r="FC26" s="449"/>
      <c r="FD26" s="449"/>
      <c r="FE26" s="449"/>
      <c r="FF26" s="449"/>
      <c r="FG26" s="449"/>
      <c r="FH26" s="449"/>
      <c r="FI26" s="449"/>
      <c r="FJ26" s="449"/>
      <c r="FK26" s="449"/>
      <c r="FL26" s="449"/>
      <c r="FM26" s="449"/>
      <c r="FN26" s="449"/>
      <c r="FO26" s="449"/>
      <c r="FP26" s="449"/>
      <c r="FQ26" s="449"/>
      <c r="FR26" s="449"/>
      <c r="FS26" s="449"/>
      <c r="FT26" s="449"/>
      <c r="FU26" s="449"/>
      <c r="FV26" s="449"/>
      <c r="FW26" s="449"/>
      <c r="FX26" s="449"/>
      <c r="FY26" s="449"/>
      <c r="FZ26" s="449"/>
      <c r="GA26" s="449"/>
      <c r="GB26" s="449"/>
      <c r="GC26" s="449"/>
      <c r="GD26" s="449"/>
      <c r="GE26" s="449"/>
      <c r="GF26" s="449"/>
      <c r="GG26" s="449"/>
      <c r="GH26" s="449"/>
      <c r="GI26" s="449"/>
      <c r="GJ26" s="449"/>
      <c r="GK26" s="449"/>
      <c r="GL26" s="449"/>
      <c r="GM26" s="449"/>
      <c r="GN26" s="449"/>
      <c r="GO26" s="449"/>
      <c r="GP26" s="449"/>
      <c r="GQ26" s="449"/>
      <c r="GR26" s="449"/>
      <c r="GS26" s="449"/>
      <c r="GT26" s="449"/>
      <c r="GU26" s="449"/>
      <c r="GV26" s="449"/>
      <c r="GW26" s="449"/>
      <c r="GX26" s="449"/>
      <c r="GY26" s="449"/>
      <c r="GZ26" s="449"/>
      <c r="HA26" s="449"/>
      <c r="HB26" s="449"/>
      <c r="HC26" s="449"/>
      <c r="HD26" s="449"/>
      <c r="HE26" s="449"/>
      <c r="HF26" s="449"/>
      <c r="HG26" s="449"/>
      <c r="HH26" s="449"/>
      <c r="HI26" s="449"/>
      <c r="HJ26" s="449"/>
      <c r="HK26" s="449"/>
      <c r="HL26" s="449"/>
      <c r="HM26" s="449"/>
      <c r="HN26" s="449"/>
      <c r="HO26" s="449"/>
      <c r="HP26" s="449"/>
      <c r="HQ26" s="449"/>
      <c r="HR26" s="449"/>
      <c r="HS26" s="449"/>
      <c r="HT26" s="449"/>
      <c r="HU26" s="449"/>
      <c r="HV26" s="449"/>
      <c r="HW26" s="449"/>
      <c r="HX26" s="449"/>
      <c r="HY26" s="449"/>
      <c r="HZ26" s="449"/>
      <c r="IA26" s="449"/>
      <c r="IB26" s="449"/>
      <c r="IC26" s="449"/>
      <c r="ID26" s="449"/>
      <c r="IE26" s="449"/>
      <c r="IF26" s="449"/>
      <c r="IG26" s="449"/>
      <c r="IH26" s="449"/>
      <c r="II26" s="449"/>
      <c r="IJ26" s="449"/>
      <c r="IK26" s="449"/>
      <c r="IL26" s="449"/>
      <c r="IM26" s="449"/>
      <c r="IN26" s="449"/>
      <c r="IO26" s="449"/>
      <c r="IP26" s="449"/>
      <c r="IQ26" s="449"/>
      <c r="IR26" s="449"/>
      <c r="IS26" s="449"/>
      <c r="IT26" s="449"/>
      <c r="IU26" s="449"/>
      <c r="IV26" s="449"/>
      <c r="IW26" s="449"/>
      <c r="IX26" s="449"/>
      <c r="IY26" s="449"/>
      <c r="IZ26" s="449"/>
      <c r="JA26" s="449"/>
      <c r="JB26" s="449"/>
      <c r="JC26" s="449"/>
      <c r="JD26" s="449"/>
      <c r="JE26" s="449"/>
      <c r="JF26" s="449"/>
      <c r="JG26" s="449"/>
      <c r="JH26" s="449"/>
      <c r="JI26" s="449"/>
      <c r="JJ26" s="449"/>
      <c r="JK26" s="449"/>
      <c r="JL26" s="449"/>
      <c r="JM26" s="449"/>
      <c r="JN26" s="449"/>
      <c r="JO26" s="449"/>
      <c r="JP26" s="449"/>
      <c r="JQ26" s="449"/>
      <c r="JR26" s="449"/>
      <c r="JS26" s="449"/>
      <c r="JT26" s="449"/>
      <c r="JU26" s="449"/>
      <c r="JV26" s="449"/>
      <c r="JW26" s="449"/>
      <c r="JX26" s="449"/>
      <c r="JY26" s="449"/>
      <c r="JZ26" s="449"/>
      <c r="KA26" s="449"/>
      <c r="KB26" s="449"/>
      <c r="KC26" s="449"/>
      <c r="KD26" s="449"/>
      <c r="KE26" s="449"/>
      <c r="KF26" s="449"/>
      <c r="KG26" s="449"/>
      <c r="KH26" s="449"/>
      <c r="KI26" s="449"/>
      <c r="KJ26" s="449"/>
      <c r="KK26" s="449"/>
      <c r="KL26" s="449"/>
      <c r="KM26" s="449"/>
      <c r="KN26" s="449"/>
      <c r="KO26" s="449"/>
      <c r="KP26" s="449"/>
      <c r="KQ26" s="449"/>
      <c r="KR26" s="449"/>
      <c r="KS26" s="449"/>
      <c r="KT26" s="449"/>
      <c r="KU26" s="449"/>
      <c r="KV26" s="449"/>
      <c r="KW26" s="449"/>
      <c r="KX26" s="449"/>
      <c r="KY26" s="449"/>
      <c r="KZ26" s="449"/>
      <c r="LA26" s="449"/>
      <c r="LB26" s="449"/>
      <c r="LC26" s="449"/>
      <c r="LD26" s="449"/>
      <c r="LE26" s="449"/>
      <c r="LF26" s="449"/>
      <c r="LG26" s="449"/>
      <c r="LH26" s="449"/>
      <c r="LI26" s="449"/>
      <c r="LJ26" s="449"/>
      <c r="LK26" s="449"/>
      <c r="LL26" s="449"/>
      <c r="LM26" s="449"/>
      <c r="LN26" s="449"/>
      <c r="LO26" s="449"/>
      <c r="LP26" s="449"/>
      <c r="LQ26" s="449"/>
      <c r="LR26" s="449"/>
      <c r="LS26" s="449"/>
      <c r="LT26" s="449"/>
      <c r="LU26" s="449"/>
      <c r="LV26" s="449"/>
      <c r="LW26" s="449"/>
      <c r="LX26" s="449"/>
      <c r="LY26" s="449"/>
      <c r="LZ26" s="449"/>
      <c r="MA26" s="449"/>
      <c r="MB26" s="449"/>
      <c r="MC26" s="449"/>
      <c r="MD26" s="449"/>
      <c r="ME26" s="449"/>
      <c r="MF26" s="449"/>
      <c r="MG26" s="449"/>
      <c r="MH26" s="449"/>
      <c r="MI26" s="449"/>
      <c r="MJ26" s="449"/>
      <c r="MK26" s="449"/>
      <c r="ML26" s="449"/>
      <c r="MM26" s="449"/>
      <c r="MN26" s="449"/>
      <c r="MO26" s="449"/>
      <c r="MP26" s="449"/>
      <c r="MQ26" s="449"/>
      <c r="MR26" s="449"/>
      <c r="MS26" s="449"/>
      <c r="MT26" s="449"/>
      <c r="MU26" s="449"/>
      <c r="MV26" s="449"/>
      <c r="MW26" s="449"/>
      <c r="MX26" s="449"/>
      <c r="MY26" s="449"/>
      <c r="MZ26" s="449"/>
      <c r="NA26" s="449"/>
      <c r="NB26" s="449"/>
      <c r="NC26" s="449"/>
      <c r="ND26" s="449"/>
      <c r="NE26" s="449"/>
      <c r="NF26" s="449"/>
      <c r="NG26" s="449"/>
      <c r="NH26" s="449"/>
      <c r="NI26" s="449"/>
      <c r="NJ26" s="449"/>
      <c r="NK26" s="449"/>
      <c r="NL26" s="449"/>
      <c r="NM26" s="449"/>
      <c r="NN26" s="449"/>
      <c r="NO26" s="449"/>
      <c r="NP26" s="449"/>
      <c r="NQ26" s="449"/>
      <c r="NR26" s="449"/>
      <c r="NS26" s="449"/>
      <c r="NT26" s="449"/>
      <c r="NU26" s="449"/>
      <c r="NV26" s="449"/>
      <c r="NW26" s="449"/>
      <c r="NX26" s="449"/>
      <c r="NY26" s="449"/>
      <c r="NZ26" s="449"/>
      <c r="OA26" s="449"/>
      <c r="OB26" s="449"/>
      <c r="OC26" s="449"/>
      <c r="OD26" s="449"/>
      <c r="OE26" s="449"/>
      <c r="OF26" s="449"/>
      <c r="OG26" s="449"/>
      <c r="OH26" s="449"/>
      <c r="OI26" s="449"/>
      <c r="OJ26" s="449"/>
      <c r="OK26" s="449"/>
      <c r="OL26" s="449"/>
      <c r="OM26" s="449"/>
      <c r="ON26" s="449"/>
      <c r="OO26" s="449"/>
      <c r="OP26" s="449"/>
      <c r="OQ26" s="449"/>
      <c r="OR26" s="449"/>
      <c r="OS26" s="449"/>
      <c r="OT26" s="449"/>
      <c r="OU26" s="449"/>
      <c r="OV26" s="449"/>
      <c r="OW26" s="449"/>
      <c r="OX26" s="449"/>
      <c r="OY26" s="449"/>
      <c r="OZ26" s="449"/>
      <c r="PA26" s="449"/>
      <c r="PB26" s="449"/>
      <c r="PC26" s="449"/>
      <c r="PD26" s="449"/>
      <c r="PE26" s="449"/>
      <c r="PF26" s="449"/>
      <c r="PG26" s="449"/>
      <c r="PH26" s="449"/>
      <c r="PI26" s="449"/>
      <c r="PJ26" s="449"/>
      <c r="PK26" s="449"/>
      <c r="PL26" s="449"/>
      <c r="PM26" s="449"/>
      <c r="PN26" s="449"/>
      <c r="PO26" s="449"/>
      <c r="PP26" s="449"/>
      <c r="PQ26" s="449"/>
      <c r="PR26" s="449"/>
      <c r="PS26" s="449"/>
      <c r="PT26" s="449"/>
      <c r="PU26" s="449"/>
      <c r="PV26" s="449"/>
      <c r="PW26" s="449"/>
      <c r="PX26" s="449"/>
      <c r="PY26" s="449"/>
      <c r="PZ26" s="449"/>
      <c r="QA26" s="449"/>
      <c r="QB26" s="449"/>
      <c r="QC26" s="449"/>
      <c r="QD26" s="449"/>
      <c r="QE26" s="449"/>
      <c r="QF26" s="449"/>
      <c r="QG26" s="449"/>
      <c r="QH26" s="449"/>
      <c r="QI26" s="449"/>
      <c r="QJ26" s="449"/>
      <c r="QK26" s="449"/>
      <c r="QL26" s="449"/>
      <c r="QM26" s="449"/>
      <c r="QN26" s="449"/>
      <c r="QO26" s="449"/>
      <c r="QP26" s="449"/>
      <c r="QQ26" s="449"/>
      <c r="QR26" s="449"/>
      <c r="QS26" s="449"/>
      <c r="QT26" s="449"/>
      <c r="QU26" s="449"/>
      <c r="QV26" s="449"/>
      <c r="QW26" s="449"/>
      <c r="QX26" s="449"/>
      <c r="QY26" s="449"/>
      <c r="QZ26" s="449"/>
      <c r="RA26" s="449"/>
      <c r="RB26" s="449"/>
      <c r="RC26" s="449"/>
      <c r="RD26" s="449"/>
      <c r="RE26" s="449"/>
      <c r="RF26" s="449"/>
      <c r="RG26" s="449"/>
      <c r="RH26" s="449"/>
      <c r="RI26" s="449"/>
      <c r="RJ26" s="449"/>
      <c r="RK26" s="449"/>
      <c r="RL26" s="449"/>
      <c r="RM26" s="449"/>
      <c r="RN26" s="449"/>
      <c r="RO26" s="449"/>
      <c r="RP26" s="449"/>
      <c r="RQ26" s="449"/>
      <c r="RR26" s="449"/>
      <c r="RS26" s="449"/>
      <c r="RT26" s="449"/>
      <c r="RU26" s="449"/>
      <c r="RV26" s="449"/>
      <c r="RW26" s="449"/>
      <c r="RX26" s="449"/>
      <c r="RY26" s="449"/>
      <c r="RZ26" s="449"/>
      <c r="SA26" s="449"/>
      <c r="SB26" s="449"/>
      <c r="SC26" s="449"/>
      <c r="SD26" s="449"/>
      <c r="SE26" s="449"/>
      <c r="SF26" s="449"/>
      <c r="SG26" s="449"/>
      <c r="SH26" s="449"/>
      <c r="SI26" s="449"/>
      <c r="SJ26" s="449"/>
      <c r="SK26" s="449"/>
      <c r="SL26" s="449"/>
      <c r="SM26" s="449"/>
      <c r="SN26" s="449"/>
      <c r="SO26" s="449"/>
      <c r="SP26" s="449"/>
      <c r="SQ26" s="449"/>
      <c r="SR26" s="449"/>
      <c r="SS26" s="449"/>
      <c r="ST26" s="449"/>
      <c r="SU26" s="449"/>
      <c r="SV26" s="449"/>
      <c r="SW26" s="449"/>
      <c r="SX26" s="449"/>
      <c r="SY26" s="449"/>
      <c r="SZ26" s="449"/>
      <c r="TA26" s="449"/>
      <c r="TB26" s="449"/>
      <c r="TC26" s="449"/>
      <c r="TD26" s="449"/>
      <c r="TE26" s="449"/>
      <c r="TF26" s="449"/>
      <c r="TG26" s="449"/>
      <c r="TH26" s="449"/>
      <c r="TI26" s="449"/>
      <c r="TJ26" s="449"/>
      <c r="TK26" s="449"/>
      <c r="TL26" s="449"/>
      <c r="TM26" s="449"/>
      <c r="TN26" s="449"/>
      <c r="TO26" s="449"/>
      <c r="TP26" s="449"/>
      <c r="TQ26" s="449"/>
      <c r="TR26" s="449"/>
      <c r="TS26" s="449"/>
      <c r="TT26" s="449"/>
      <c r="TU26" s="449"/>
      <c r="TV26" s="449"/>
      <c r="TW26" s="449"/>
      <c r="TX26" s="449"/>
      <c r="TY26" s="449"/>
      <c r="TZ26" s="449"/>
      <c r="UA26" s="449"/>
      <c r="UB26" s="449"/>
      <c r="UC26" s="449"/>
      <c r="UD26" s="449"/>
      <c r="UE26" s="449"/>
      <c r="UF26" s="449"/>
      <c r="UG26" s="449"/>
      <c r="UH26" s="449"/>
      <c r="UI26" s="449"/>
      <c r="UJ26" s="449"/>
      <c r="UK26" s="449"/>
      <c r="UL26" s="449"/>
      <c r="UM26" s="449"/>
      <c r="UN26" s="449"/>
      <c r="UO26" s="449"/>
      <c r="UP26" s="449"/>
      <c r="UQ26" s="449"/>
      <c r="UR26" s="449"/>
      <c r="US26" s="449"/>
      <c r="UT26" s="449"/>
      <c r="UU26" s="449"/>
      <c r="UV26" s="449"/>
      <c r="UW26" s="449"/>
      <c r="UX26" s="449"/>
      <c r="UY26" s="449"/>
      <c r="UZ26" s="449"/>
      <c r="VA26" s="449"/>
      <c r="VB26" s="449"/>
      <c r="VC26" s="449"/>
      <c r="VD26" s="449"/>
      <c r="VE26" s="449"/>
      <c r="VF26" s="449"/>
      <c r="VG26" s="449"/>
      <c r="VH26" s="449"/>
      <c r="VI26" s="449"/>
      <c r="VJ26" s="449"/>
      <c r="VK26" s="449"/>
      <c r="VL26" s="449"/>
      <c r="VM26" s="449"/>
      <c r="VN26" s="449"/>
      <c r="VO26" s="449"/>
      <c r="VP26" s="449"/>
      <c r="VQ26" s="449"/>
      <c r="VR26" s="449"/>
      <c r="VS26" s="449"/>
      <c r="VT26" s="449"/>
      <c r="VU26" s="449"/>
      <c r="VV26" s="449"/>
      <c r="VW26" s="449"/>
      <c r="VX26" s="449"/>
      <c r="VY26" s="449"/>
      <c r="VZ26" s="449"/>
      <c r="WA26" s="449"/>
      <c r="WB26" s="449"/>
      <c r="WC26" s="449"/>
      <c r="WD26" s="449"/>
      <c r="WE26" s="449"/>
      <c r="WF26" s="449"/>
      <c r="WG26" s="449"/>
      <c r="WH26" s="449"/>
      <c r="WI26" s="449"/>
      <c r="WJ26" s="449"/>
      <c r="WK26" s="449"/>
      <c r="WL26" s="449"/>
      <c r="WM26" s="449"/>
      <c r="WN26" s="449"/>
      <c r="WO26" s="449"/>
      <c r="WP26" s="449"/>
      <c r="WQ26" s="449"/>
      <c r="WR26" s="449"/>
      <c r="WS26" s="449"/>
      <c r="WT26" s="449"/>
      <c r="WU26" s="449"/>
      <c r="WV26" s="449"/>
      <c r="WW26" s="449"/>
      <c r="WX26" s="449"/>
      <c r="WY26" s="449"/>
      <c r="WZ26" s="449"/>
      <c r="XA26" s="449"/>
      <c r="XB26" s="449"/>
      <c r="XC26" s="449"/>
      <c r="XD26" s="449"/>
      <c r="XE26" s="449"/>
      <c r="XF26" s="449"/>
      <c r="XG26" s="449"/>
      <c r="XH26" s="449"/>
      <c r="XI26" s="449"/>
      <c r="XJ26" s="449"/>
      <c r="XK26" s="449"/>
      <c r="XL26" s="449"/>
      <c r="XM26" s="449"/>
      <c r="XN26" s="449"/>
      <c r="XO26" s="449"/>
      <c r="XP26" s="449"/>
      <c r="XQ26" s="449"/>
      <c r="XR26" s="449"/>
      <c r="XS26" s="449"/>
      <c r="XT26" s="449"/>
      <c r="XU26" s="449"/>
      <c r="XV26" s="449"/>
      <c r="XW26" s="449"/>
      <c r="XX26" s="449"/>
      <c r="XY26" s="449"/>
      <c r="XZ26" s="449"/>
      <c r="YA26" s="449"/>
      <c r="YB26" s="449"/>
      <c r="YC26" s="449"/>
      <c r="YD26" s="449"/>
      <c r="YE26" s="449"/>
      <c r="YF26" s="449"/>
      <c r="YG26" s="449"/>
      <c r="YH26" s="449"/>
      <c r="YI26" s="449"/>
      <c r="YJ26" s="449"/>
      <c r="YK26" s="449"/>
      <c r="YL26" s="449"/>
      <c r="YM26" s="449"/>
      <c r="YN26" s="449"/>
      <c r="YO26" s="449"/>
      <c r="YP26" s="449"/>
      <c r="YQ26" s="449"/>
      <c r="YR26" s="449"/>
      <c r="YS26" s="449"/>
      <c r="YT26" s="449"/>
      <c r="YU26" s="449"/>
      <c r="YV26" s="449"/>
      <c r="YW26" s="449"/>
      <c r="YX26" s="449"/>
      <c r="YY26" s="449"/>
      <c r="YZ26" s="449"/>
      <c r="ZA26" s="449"/>
      <c r="ZB26" s="449"/>
      <c r="ZC26" s="449"/>
      <c r="ZD26" s="449"/>
      <c r="ZE26" s="449"/>
      <c r="ZF26" s="449"/>
      <c r="ZG26" s="449"/>
      <c r="ZH26" s="449"/>
      <c r="ZI26" s="449"/>
      <c r="ZJ26" s="449"/>
      <c r="ZK26" s="449"/>
      <c r="ZL26" s="449"/>
      <c r="ZM26" s="449"/>
      <c r="ZN26" s="449"/>
      <c r="ZO26" s="449"/>
      <c r="ZP26" s="449"/>
      <c r="ZQ26" s="449"/>
      <c r="ZR26" s="449"/>
      <c r="ZS26" s="449"/>
      <c r="ZT26" s="449"/>
      <c r="ZU26" s="449"/>
      <c r="ZV26" s="449"/>
      <c r="ZW26" s="449"/>
      <c r="ZX26" s="449"/>
      <c r="ZY26" s="449"/>
      <c r="ZZ26" s="449"/>
      <c r="AAA26" s="449"/>
      <c r="AAB26" s="449"/>
      <c r="AAC26" s="449"/>
      <c r="AAD26" s="449"/>
      <c r="AAE26" s="449"/>
      <c r="AAF26" s="449"/>
      <c r="AAG26" s="449"/>
      <c r="AAH26" s="449"/>
      <c r="AAI26" s="449"/>
      <c r="AAJ26" s="449"/>
      <c r="AAK26" s="449"/>
      <c r="AAL26" s="449"/>
      <c r="AAM26" s="449"/>
      <c r="AAN26" s="449"/>
      <c r="AAO26" s="449"/>
      <c r="AAP26" s="449"/>
      <c r="AAQ26" s="449"/>
      <c r="AAR26" s="449"/>
      <c r="AAS26" s="449"/>
      <c r="AAT26" s="449"/>
      <c r="AAU26" s="449"/>
      <c r="AAV26" s="449"/>
      <c r="AAW26" s="449"/>
      <c r="AAX26" s="449"/>
      <c r="AAY26" s="449"/>
      <c r="AAZ26" s="449"/>
      <c r="ABA26" s="449"/>
      <c r="ABB26" s="449"/>
      <c r="ABC26" s="449"/>
      <c r="ABD26" s="449"/>
      <c r="ABE26" s="449"/>
      <c r="ABF26" s="449"/>
      <c r="ABG26" s="449"/>
      <c r="ABH26" s="449"/>
      <c r="ABI26" s="449"/>
      <c r="ABJ26" s="449"/>
      <c r="ABK26" s="449"/>
      <c r="ABL26" s="449"/>
      <c r="ABM26" s="449"/>
      <c r="ABN26" s="449"/>
      <c r="ABO26" s="449"/>
      <c r="ABP26" s="449"/>
      <c r="ABQ26" s="449"/>
      <c r="ABR26" s="449"/>
      <c r="ABS26" s="449"/>
      <c r="ABT26" s="449"/>
      <c r="ABU26" s="449"/>
      <c r="ABV26" s="449"/>
      <c r="ABW26" s="449"/>
      <c r="ABX26" s="449"/>
      <c r="ABY26" s="449"/>
      <c r="ABZ26" s="449"/>
      <c r="ACA26" s="449"/>
      <c r="ACB26" s="449"/>
      <c r="ACC26" s="449"/>
      <c r="ACD26" s="449"/>
      <c r="ACE26" s="449"/>
      <c r="ACF26" s="449"/>
      <c r="ACG26" s="449"/>
      <c r="ACH26" s="449"/>
      <c r="ACI26" s="449"/>
      <c r="ACJ26" s="449"/>
      <c r="ACK26" s="449"/>
      <c r="ACL26" s="449"/>
      <c r="ACM26" s="449"/>
      <c r="ACN26" s="449"/>
      <c r="ACO26" s="449"/>
      <c r="ACP26" s="449"/>
      <c r="ACQ26" s="449"/>
      <c r="ACR26" s="449"/>
      <c r="ACS26" s="449"/>
      <c r="ACT26" s="449"/>
      <c r="ACU26" s="449"/>
      <c r="ACV26" s="449"/>
      <c r="ACW26" s="449"/>
      <c r="ACX26" s="449"/>
      <c r="ACY26" s="449"/>
      <c r="ACZ26" s="449"/>
      <c r="ADA26" s="449"/>
      <c r="ADB26" s="449"/>
      <c r="ADC26" s="449"/>
      <c r="ADD26" s="449"/>
      <c r="ADE26" s="449"/>
      <c r="ADF26" s="449"/>
      <c r="ADG26" s="449"/>
      <c r="ADH26" s="449"/>
      <c r="ADI26" s="449"/>
      <c r="ADJ26" s="449"/>
      <c r="ADK26" s="449"/>
      <c r="ADL26" s="449"/>
      <c r="ADM26" s="449"/>
      <c r="ADN26" s="449"/>
      <c r="ADO26" s="449"/>
      <c r="ADP26" s="449"/>
      <c r="ADQ26" s="449"/>
      <c r="ADR26" s="449"/>
      <c r="ADS26" s="449"/>
      <c r="ADT26" s="449"/>
      <c r="ADU26" s="449"/>
      <c r="ADV26" s="449"/>
      <c r="ADW26" s="449"/>
      <c r="ADX26" s="449"/>
      <c r="ADY26" s="449"/>
      <c r="ADZ26" s="449"/>
      <c r="AEA26" s="449"/>
      <c r="AEB26" s="449"/>
      <c r="AEC26" s="449"/>
      <c r="AED26" s="449"/>
      <c r="AEE26" s="449"/>
      <c r="AEF26" s="449"/>
      <c r="AEG26" s="449"/>
      <c r="AEH26" s="449"/>
      <c r="AEI26" s="449"/>
      <c r="AEJ26" s="449"/>
      <c r="AEK26" s="449"/>
      <c r="AEL26" s="449"/>
      <c r="AEM26" s="449"/>
      <c r="AEN26" s="449"/>
      <c r="AEO26" s="449"/>
      <c r="AEP26" s="449"/>
      <c r="AEQ26" s="449"/>
      <c r="AER26" s="449"/>
      <c r="AES26" s="449"/>
      <c r="AET26" s="449"/>
      <c r="AEU26" s="449"/>
      <c r="AEV26" s="449"/>
      <c r="AEW26" s="449"/>
      <c r="AEX26" s="449"/>
      <c r="AEY26" s="449"/>
      <c r="AEZ26" s="449"/>
      <c r="AFA26" s="449"/>
      <c r="AFB26" s="449"/>
      <c r="AFC26" s="449"/>
      <c r="AFD26" s="449"/>
      <c r="AFE26" s="449"/>
      <c r="AFF26" s="449"/>
      <c r="AFG26" s="449"/>
      <c r="AFH26" s="449"/>
      <c r="AFI26" s="449"/>
      <c r="AFJ26" s="449"/>
      <c r="AFK26" s="449"/>
      <c r="AFL26" s="449"/>
      <c r="AFM26" s="449"/>
      <c r="AFN26" s="449"/>
      <c r="AFO26" s="449"/>
      <c r="AFP26" s="449"/>
      <c r="AFQ26" s="449"/>
      <c r="AFR26" s="449"/>
      <c r="AFS26" s="449"/>
      <c r="AFT26" s="449"/>
      <c r="AFU26" s="449"/>
      <c r="AFV26" s="449"/>
      <c r="AFW26" s="449"/>
      <c r="AFX26" s="449"/>
      <c r="AFY26" s="449"/>
      <c r="AFZ26" s="449"/>
      <c r="AGA26" s="449"/>
      <c r="AGB26" s="449"/>
      <c r="AGC26" s="449"/>
      <c r="AGD26" s="449"/>
      <c r="AGE26" s="449"/>
      <c r="AGF26" s="449"/>
      <c r="AGG26" s="449"/>
      <c r="AGH26" s="449"/>
      <c r="AGI26" s="449"/>
      <c r="AGJ26" s="449"/>
      <c r="AGK26" s="449"/>
      <c r="AGL26" s="449"/>
      <c r="AGM26" s="449"/>
      <c r="AGN26" s="449"/>
      <c r="AGO26" s="449"/>
      <c r="AGP26" s="449"/>
      <c r="AGQ26" s="449"/>
      <c r="AGR26" s="449"/>
      <c r="AGS26" s="449"/>
      <c r="AGT26" s="449"/>
      <c r="AGU26" s="449"/>
      <c r="AGV26" s="449"/>
      <c r="AGW26" s="449"/>
      <c r="AGX26" s="449"/>
      <c r="AGY26" s="449"/>
      <c r="AGZ26" s="449"/>
      <c r="AHA26" s="449"/>
      <c r="AHB26" s="449"/>
      <c r="AHC26" s="449"/>
      <c r="AHD26" s="449"/>
      <c r="AHE26" s="449"/>
      <c r="AHF26" s="449"/>
      <c r="AHG26" s="449"/>
      <c r="AHH26" s="449"/>
      <c r="AHI26" s="449"/>
      <c r="AHJ26" s="449"/>
      <c r="AHK26" s="449"/>
      <c r="AHL26" s="449"/>
      <c r="AHM26" s="449"/>
      <c r="AHN26" s="449"/>
      <c r="AHO26" s="449"/>
      <c r="AHP26" s="449"/>
      <c r="AHQ26" s="449"/>
      <c r="AHR26" s="449"/>
      <c r="AHS26" s="449"/>
      <c r="AHT26" s="449"/>
      <c r="AHU26" s="449"/>
      <c r="AHV26" s="449"/>
      <c r="AHW26" s="449"/>
      <c r="AHX26" s="449"/>
      <c r="AHY26" s="449"/>
      <c r="AHZ26" s="449"/>
      <c r="AIA26" s="449"/>
      <c r="AIB26" s="449"/>
      <c r="AIC26" s="449"/>
      <c r="AID26" s="449"/>
      <c r="AIE26" s="449"/>
      <c r="AIF26" s="449"/>
      <c r="AIG26" s="449"/>
      <c r="AIH26" s="449"/>
      <c r="AII26" s="449"/>
      <c r="AIJ26" s="449"/>
      <c r="AIK26" s="449"/>
      <c r="AIL26" s="449"/>
      <c r="AIM26" s="449"/>
      <c r="AIN26" s="449"/>
      <c r="AIO26" s="449"/>
      <c r="AIP26" s="449"/>
      <c r="AIQ26" s="449"/>
      <c r="AIR26" s="449"/>
      <c r="AIS26" s="449"/>
      <c r="AIT26" s="449"/>
      <c r="AIU26" s="449"/>
      <c r="AIV26" s="449"/>
      <c r="AIW26" s="449"/>
      <c r="AIX26" s="449"/>
      <c r="AIY26" s="449"/>
      <c r="AIZ26" s="449"/>
      <c r="AJA26" s="449"/>
      <c r="AJB26" s="449"/>
      <c r="AJC26" s="449"/>
      <c r="AJD26" s="449"/>
      <c r="AJE26" s="449"/>
      <c r="AJF26" s="449"/>
      <c r="AJG26" s="449"/>
      <c r="AJH26" s="449"/>
      <c r="AJI26" s="449"/>
      <c r="AJJ26" s="449"/>
      <c r="AJK26" s="449"/>
      <c r="AJL26" s="449"/>
      <c r="AJM26" s="449"/>
      <c r="AJN26" s="449"/>
      <c r="AJO26" s="449"/>
      <c r="AJP26" s="449"/>
      <c r="AJQ26" s="449"/>
      <c r="AJR26" s="449"/>
      <c r="AJS26" s="449"/>
      <c r="AJT26" s="449"/>
      <c r="AJU26" s="449"/>
      <c r="AJV26" s="449"/>
      <c r="AJW26" s="449"/>
      <c r="AJX26" s="449"/>
      <c r="AJY26" s="449"/>
      <c r="AJZ26" s="449"/>
      <c r="AKA26" s="449"/>
      <c r="AKB26" s="449"/>
      <c r="AKC26" s="449"/>
      <c r="AKD26" s="449"/>
      <c r="AKE26" s="449"/>
      <c r="AKF26" s="449"/>
      <c r="AKG26" s="449"/>
      <c r="AKH26" s="449"/>
      <c r="AKI26" s="449"/>
      <c r="AKJ26" s="449"/>
      <c r="AKK26" s="449"/>
      <c r="AKL26" s="449"/>
      <c r="AKM26" s="449"/>
      <c r="AKN26" s="449"/>
      <c r="AKO26" s="449"/>
      <c r="AKP26" s="449"/>
      <c r="AKQ26" s="449"/>
      <c r="AKR26" s="449"/>
      <c r="AKS26" s="449"/>
      <c r="AKT26" s="449"/>
      <c r="AKU26" s="449"/>
      <c r="AKV26" s="449"/>
      <c r="AKW26" s="449"/>
      <c r="AKX26" s="449"/>
      <c r="AKY26" s="449"/>
      <c r="AKZ26" s="449"/>
      <c r="ALA26" s="449"/>
      <c r="ALB26" s="449"/>
      <c r="ALC26" s="449"/>
      <c r="ALD26" s="449"/>
      <c r="ALE26" s="449"/>
      <c r="ALF26" s="449"/>
      <c r="ALG26" s="449"/>
      <c r="ALH26" s="449"/>
      <c r="ALI26" s="449"/>
      <c r="ALJ26" s="449"/>
      <c r="ALK26" s="449"/>
      <c r="ALL26" s="449"/>
      <c r="ALM26" s="449"/>
      <c r="ALN26" s="449"/>
      <c r="ALO26" s="449"/>
      <c r="ALP26" s="449"/>
      <c r="ALQ26" s="449"/>
      <c r="ALR26" s="449"/>
      <c r="ALS26" s="449"/>
      <c r="ALT26" s="449"/>
      <c r="ALU26" s="449"/>
      <c r="ALV26" s="449"/>
      <c r="ALW26" s="449"/>
      <c r="ALX26" s="449"/>
      <c r="ALY26" s="449"/>
      <c r="ALZ26" s="449"/>
      <c r="AMA26" s="449"/>
      <c r="AMB26" s="449"/>
      <c r="AMC26" s="449"/>
      <c r="AMD26" s="449"/>
      <c r="AME26" s="449"/>
      <c r="AMF26" s="449"/>
      <c r="AMG26" s="449"/>
      <c r="AMH26" s="449"/>
      <c r="AMI26" s="449"/>
      <c r="AMJ26" s="449"/>
      <c r="AMK26" s="449"/>
    </row>
    <row r="27" spans="1:1025" s="450" customFormat="1" x14ac:dyDescent="0.25">
      <c r="B27" s="451" t="s">
        <v>29</v>
      </c>
      <c r="C27" s="452"/>
      <c r="D27" s="453">
        <v>391</v>
      </c>
      <c r="E27" s="454">
        <v>26.6</v>
      </c>
      <c r="F27" s="442"/>
      <c r="G27" s="443"/>
      <c r="H27" s="444"/>
      <c r="I27" s="445"/>
      <c r="J27" s="445"/>
      <c r="K27" s="438"/>
      <c r="L27" s="177">
        <v>-26.6</v>
      </c>
      <c r="M27" s="447"/>
      <c r="N27" s="445"/>
      <c r="O27" s="445"/>
      <c r="P27" s="445"/>
      <c r="Q27" s="445"/>
      <c r="R27" s="445"/>
      <c r="S27" s="445"/>
      <c r="T27" s="175">
        <v>-22.16</v>
      </c>
      <c r="U27" s="445"/>
      <c r="V27" s="445"/>
      <c r="W27" s="445"/>
      <c r="X27" s="445"/>
      <c r="Y27" s="445"/>
      <c r="Z27" s="179">
        <v>-4.4400000000000004</v>
      </c>
      <c r="AA27" s="449"/>
      <c r="AB27" s="449"/>
      <c r="AC27" s="449"/>
      <c r="AD27" s="449"/>
      <c r="AE27" s="449"/>
      <c r="AF27" s="449"/>
      <c r="AG27" s="449"/>
      <c r="AH27" s="449"/>
      <c r="AI27" s="449"/>
      <c r="AJ27" s="449"/>
      <c r="AK27" s="449"/>
      <c r="AL27" s="449"/>
      <c r="AM27" s="449"/>
      <c r="AN27" s="449"/>
      <c r="AO27" s="449"/>
      <c r="AP27" s="449"/>
      <c r="AQ27" s="449"/>
      <c r="AR27" s="449"/>
      <c r="AS27" s="449"/>
      <c r="AT27" s="449"/>
      <c r="AU27" s="449"/>
      <c r="AV27" s="449"/>
      <c r="AW27" s="449"/>
      <c r="AX27" s="449"/>
      <c r="AY27" s="449"/>
      <c r="AZ27" s="449"/>
      <c r="BA27" s="449"/>
      <c r="BB27" s="449"/>
      <c r="BC27" s="449"/>
      <c r="BD27" s="449"/>
      <c r="BE27" s="449"/>
      <c r="BF27" s="449"/>
      <c r="BG27" s="449"/>
      <c r="BH27" s="449"/>
      <c r="BI27" s="449"/>
      <c r="BJ27" s="449"/>
      <c r="BK27" s="449"/>
      <c r="BL27" s="449"/>
      <c r="BM27" s="449"/>
      <c r="BN27" s="449"/>
      <c r="BO27" s="449"/>
      <c r="BP27" s="449"/>
      <c r="BQ27" s="449"/>
      <c r="BR27" s="449"/>
      <c r="BS27" s="449"/>
      <c r="BT27" s="449"/>
      <c r="BU27" s="449"/>
      <c r="BV27" s="449"/>
      <c r="BW27" s="449"/>
      <c r="BX27" s="449"/>
      <c r="BY27" s="449"/>
      <c r="BZ27" s="449"/>
      <c r="CA27" s="449"/>
      <c r="CB27" s="449"/>
      <c r="CC27" s="449"/>
      <c r="CD27" s="449"/>
      <c r="CE27" s="449"/>
      <c r="CF27" s="449"/>
      <c r="CG27" s="449"/>
      <c r="CH27" s="449"/>
      <c r="CI27" s="449"/>
      <c r="CJ27" s="449"/>
      <c r="CK27" s="449"/>
      <c r="CL27" s="449"/>
      <c r="CM27" s="449"/>
      <c r="CN27" s="449"/>
      <c r="CO27" s="449"/>
      <c r="CP27" s="449"/>
      <c r="CQ27" s="449"/>
      <c r="CR27" s="449"/>
      <c r="CS27" s="449"/>
      <c r="CT27" s="449"/>
      <c r="CU27" s="449"/>
      <c r="CV27" s="449"/>
      <c r="CW27" s="449"/>
      <c r="CX27" s="449"/>
      <c r="CY27" s="449"/>
      <c r="CZ27" s="449"/>
      <c r="DA27" s="449"/>
      <c r="DB27" s="449"/>
      <c r="DC27" s="449"/>
      <c r="DD27" s="449"/>
      <c r="DE27" s="449"/>
      <c r="DF27" s="449"/>
      <c r="DG27" s="449"/>
      <c r="DH27" s="449"/>
      <c r="DI27" s="449"/>
      <c r="DJ27" s="449"/>
      <c r="DK27" s="449"/>
      <c r="DL27" s="449"/>
      <c r="DM27" s="449"/>
      <c r="DN27" s="449"/>
      <c r="DO27" s="449"/>
      <c r="DP27" s="449"/>
      <c r="DQ27" s="449"/>
      <c r="DR27" s="449"/>
      <c r="DS27" s="449"/>
      <c r="DT27" s="449"/>
      <c r="DU27" s="449"/>
      <c r="DV27" s="449"/>
      <c r="DW27" s="449"/>
      <c r="DX27" s="449"/>
      <c r="DY27" s="449"/>
      <c r="DZ27" s="449"/>
      <c r="EA27" s="449"/>
      <c r="EB27" s="449"/>
      <c r="EC27" s="449"/>
      <c r="ED27" s="449"/>
      <c r="EE27" s="449"/>
      <c r="EF27" s="449"/>
      <c r="EG27" s="449"/>
      <c r="EH27" s="449"/>
      <c r="EI27" s="449"/>
      <c r="EJ27" s="449"/>
      <c r="EK27" s="449"/>
      <c r="EL27" s="449"/>
      <c r="EM27" s="449"/>
      <c r="EN27" s="449"/>
      <c r="EO27" s="449"/>
      <c r="EP27" s="449"/>
      <c r="EQ27" s="449"/>
      <c r="ER27" s="449"/>
      <c r="ES27" s="449"/>
      <c r="ET27" s="449"/>
      <c r="EU27" s="449"/>
      <c r="EV27" s="449"/>
      <c r="EW27" s="449"/>
      <c r="EX27" s="449"/>
      <c r="EY27" s="449"/>
      <c r="EZ27" s="449"/>
      <c r="FA27" s="449"/>
      <c r="FB27" s="449"/>
      <c r="FC27" s="449"/>
      <c r="FD27" s="449"/>
      <c r="FE27" s="449"/>
      <c r="FF27" s="449"/>
      <c r="FG27" s="449"/>
      <c r="FH27" s="449"/>
      <c r="FI27" s="449"/>
      <c r="FJ27" s="449"/>
      <c r="FK27" s="449"/>
      <c r="FL27" s="449"/>
      <c r="FM27" s="449"/>
      <c r="FN27" s="449"/>
      <c r="FO27" s="449"/>
      <c r="FP27" s="449"/>
      <c r="FQ27" s="449"/>
      <c r="FR27" s="449"/>
      <c r="FS27" s="449"/>
      <c r="FT27" s="449"/>
      <c r="FU27" s="449"/>
      <c r="FV27" s="449"/>
      <c r="FW27" s="449"/>
      <c r="FX27" s="449"/>
      <c r="FY27" s="449"/>
      <c r="FZ27" s="449"/>
      <c r="GA27" s="449"/>
      <c r="GB27" s="449"/>
      <c r="GC27" s="449"/>
      <c r="GD27" s="449"/>
      <c r="GE27" s="449"/>
      <c r="GF27" s="449"/>
      <c r="GG27" s="449"/>
      <c r="GH27" s="449"/>
      <c r="GI27" s="449"/>
      <c r="GJ27" s="449"/>
      <c r="GK27" s="449"/>
      <c r="GL27" s="449"/>
      <c r="GM27" s="449"/>
      <c r="GN27" s="449"/>
      <c r="GO27" s="449"/>
      <c r="GP27" s="449"/>
      <c r="GQ27" s="449"/>
      <c r="GR27" s="449"/>
      <c r="GS27" s="449"/>
      <c r="GT27" s="449"/>
      <c r="GU27" s="449"/>
      <c r="GV27" s="449"/>
      <c r="GW27" s="449"/>
      <c r="GX27" s="449"/>
      <c r="GY27" s="449"/>
      <c r="GZ27" s="449"/>
      <c r="HA27" s="449"/>
      <c r="HB27" s="449"/>
      <c r="HC27" s="449"/>
      <c r="HD27" s="449"/>
      <c r="HE27" s="449"/>
      <c r="HF27" s="449"/>
      <c r="HG27" s="449"/>
      <c r="HH27" s="449"/>
      <c r="HI27" s="449"/>
      <c r="HJ27" s="449"/>
      <c r="HK27" s="449"/>
      <c r="HL27" s="449"/>
      <c r="HM27" s="449"/>
      <c r="HN27" s="449"/>
      <c r="HO27" s="449"/>
      <c r="HP27" s="449"/>
      <c r="HQ27" s="449"/>
      <c r="HR27" s="449"/>
      <c r="HS27" s="449"/>
      <c r="HT27" s="449"/>
      <c r="HU27" s="449"/>
      <c r="HV27" s="449"/>
      <c r="HW27" s="449"/>
      <c r="HX27" s="449"/>
      <c r="HY27" s="449"/>
      <c r="HZ27" s="449"/>
      <c r="IA27" s="449"/>
      <c r="IB27" s="449"/>
      <c r="IC27" s="449"/>
      <c r="ID27" s="449"/>
      <c r="IE27" s="449"/>
      <c r="IF27" s="449"/>
      <c r="IG27" s="449"/>
      <c r="IH27" s="449"/>
      <c r="II27" s="449"/>
      <c r="IJ27" s="449"/>
      <c r="IK27" s="449"/>
      <c r="IL27" s="449"/>
      <c r="IM27" s="449"/>
      <c r="IN27" s="449"/>
      <c r="IO27" s="449"/>
      <c r="IP27" s="449"/>
      <c r="IQ27" s="449"/>
      <c r="IR27" s="449"/>
      <c r="IS27" s="449"/>
      <c r="IT27" s="449"/>
      <c r="IU27" s="449"/>
      <c r="IV27" s="449"/>
      <c r="IW27" s="449"/>
      <c r="IX27" s="449"/>
      <c r="IY27" s="449"/>
      <c r="IZ27" s="449"/>
      <c r="JA27" s="449"/>
      <c r="JB27" s="449"/>
      <c r="JC27" s="449"/>
      <c r="JD27" s="449"/>
      <c r="JE27" s="449"/>
      <c r="JF27" s="449"/>
      <c r="JG27" s="449"/>
      <c r="JH27" s="449"/>
      <c r="JI27" s="449"/>
      <c r="JJ27" s="449"/>
      <c r="JK27" s="449"/>
      <c r="JL27" s="449"/>
      <c r="JM27" s="449"/>
      <c r="JN27" s="449"/>
      <c r="JO27" s="449"/>
      <c r="JP27" s="449"/>
      <c r="JQ27" s="449"/>
      <c r="JR27" s="449"/>
      <c r="JS27" s="449"/>
      <c r="JT27" s="449"/>
      <c r="JU27" s="449"/>
      <c r="JV27" s="449"/>
      <c r="JW27" s="449"/>
      <c r="JX27" s="449"/>
      <c r="JY27" s="449"/>
      <c r="JZ27" s="449"/>
      <c r="KA27" s="449"/>
      <c r="KB27" s="449"/>
      <c r="KC27" s="449"/>
      <c r="KD27" s="449"/>
      <c r="KE27" s="449"/>
      <c r="KF27" s="449"/>
      <c r="KG27" s="449"/>
      <c r="KH27" s="449"/>
      <c r="KI27" s="449"/>
      <c r="KJ27" s="449"/>
      <c r="KK27" s="449"/>
      <c r="KL27" s="449"/>
      <c r="KM27" s="449"/>
      <c r="KN27" s="449"/>
      <c r="KO27" s="449"/>
      <c r="KP27" s="449"/>
      <c r="KQ27" s="449"/>
      <c r="KR27" s="449"/>
      <c r="KS27" s="449"/>
      <c r="KT27" s="449"/>
      <c r="KU27" s="449"/>
      <c r="KV27" s="449"/>
      <c r="KW27" s="449"/>
      <c r="KX27" s="449"/>
      <c r="KY27" s="449"/>
      <c r="KZ27" s="449"/>
      <c r="LA27" s="449"/>
      <c r="LB27" s="449"/>
      <c r="LC27" s="449"/>
      <c r="LD27" s="449"/>
      <c r="LE27" s="449"/>
      <c r="LF27" s="449"/>
      <c r="LG27" s="449"/>
      <c r="LH27" s="449"/>
      <c r="LI27" s="449"/>
      <c r="LJ27" s="449"/>
      <c r="LK27" s="449"/>
      <c r="LL27" s="449"/>
      <c r="LM27" s="449"/>
      <c r="LN27" s="449"/>
      <c r="LO27" s="449"/>
      <c r="LP27" s="449"/>
      <c r="LQ27" s="449"/>
      <c r="LR27" s="449"/>
      <c r="LS27" s="449"/>
      <c r="LT27" s="449"/>
      <c r="LU27" s="449"/>
      <c r="LV27" s="449"/>
      <c r="LW27" s="449"/>
      <c r="LX27" s="449"/>
      <c r="LY27" s="449"/>
      <c r="LZ27" s="449"/>
      <c r="MA27" s="449"/>
      <c r="MB27" s="449"/>
      <c r="MC27" s="449"/>
      <c r="MD27" s="449"/>
      <c r="ME27" s="449"/>
      <c r="MF27" s="449"/>
      <c r="MG27" s="449"/>
      <c r="MH27" s="449"/>
      <c r="MI27" s="449"/>
      <c r="MJ27" s="449"/>
      <c r="MK27" s="449"/>
      <c r="ML27" s="449"/>
      <c r="MM27" s="449"/>
      <c r="MN27" s="449"/>
      <c r="MO27" s="449"/>
      <c r="MP27" s="449"/>
      <c r="MQ27" s="449"/>
      <c r="MR27" s="449"/>
      <c r="MS27" s="449"/>
      <c r="MT27" s="449"/>
      <c r="MU27" s="449"/>
      <c r="MV27" s="449"/>
      <c r="MW27" s="449"/>
      <c r="MX27" s="449"/>
      <c r="MY27" s="449"/>
      <c r="MZ27" s="449"/>
      <c r="NA27" s="449"/>
      <c r="NB27" s="449"/>
      <c r="NC27" s="449"/>
      <c r="ND27" s="449"/>
      <c r="NE27" s="449"/>
      <c r="NF27" s="449"/>
      <c r="NG27" s="449"/>
      <c r="NH27" s="449"/>
      <c r="NI27" s="449"/>
      <c r="NJ27" s="449"/>
      <c r="NK27" s="449"/>
      <c r="NL27" s="449"/>
      <c r="NM27" s="449"/>
      <c r="NN27" s="449"/>
      <c r="NO27" s="449"/>
      <c r="NP27" s="449"/>
      <c r="NQ27" s="449"/>
      <c r="NR27" s="449"/>
      <c r="NS27" s="449"/>
      <c r="NT27" s="449"/>
      <c r="NU27" s="449"/>
      <c r="NV27" s="449"/>
      <c r="NW27" s="449"/>
      <c r="NX27" s="449"/>
      <c r="NY27" s="449"/>
      <c r="NZ27" s="449"/>
      <c r="OA27" s="449"/>
      <c r="OB27" s="449"/>
      <c r="OC27" s="449"/>
      <c r="OD27" s="449"/>
      <c r="OE27" s="449"/>
      <c r="OF27" s="449"/>
      <c r="OG27" s="449"/>
      <c r="OH27" s="449"/>
      <c r="OI27" s="449"/>
      <c r="OJ27" s="449"/>
      <c r="OK27" s="449"/>
      <c r="OL27" s="449"/>
      <c r="OM27" s="449"/>
      <c r="ON27" s="449"/>
      <c r="OO27" s="449"/>
      <c r="OP27" s="449"/>
      <c r="OQ27" s="449"/>
      <c r="OR27" s="449"/>
      <c r="OS27" s="449"/>
      <c r="OT27" s="449"/>
      <c r="OU27" s="449"/>
      <c r="OV27" s="449"/>
      <c r="OW27" s="449"/>
      <c r="OX27" s="449"/>
      <c r="OY27" s="449"/>
      <c r="OZ27" s="449"/>
      <c r="PA27" s="449"/>
      <c r="PB27" s="449"/>
      <c r="PC27" s="449"/>
      <c r="PD27" s="449"/>
      <c r="PE27" s="449"/>
      <c r="PF27" s="449"/>
      <c r="PG27" s="449"/>
      <c r="PH27" s="449"/>
      <c r="PI27" s="449"/>
      <c r="PJ27" s="449"/>
      <c r="PK27" s="449"/>
      <c r="PL27" s="449"/>
      <c r="PM27" s="449"/>
      <c r="PN27" s="449"/>
      <c r="PO27" s="449"/>
      <c r="PP27" s="449"/>
      <c r="PQ27" s="449"/>
      <c r="PR27" s="449"/>
      <c r="PS27" s="449"/>
      <c r="PT27" s="449"/>
      <c r="PU27" s="449"/>
      <c r="PV27" s="449"/>
      <c r="PW27" s="449"/>
      <c r="PX27" s="449"/>
      <c r="PY27" s="449"/>
      <c r="PZ27" s="449"/>
      <c r="QA27" s="449"/>
      <c r="QB27" s="449"/>
      <c r="QC27" s="449"/>
      <c r="QD27" s="449"/>
      <c r="QE27" s="449"/>
      <c r="QF27" s="449"/>
      <c r="QG27" s="449"/>
      <c r="QH27" s="449"/>
      <c r="QI27" s="449"/>
      <c r="QJ27" s="449"/>
      <c r="QK27" s="449"/>
      <c r="QL27" s="449"/>
      <c r="QM27" s="449"/>
      <c r="QN27" s="449"/>
      <c r="QO27" s="449"/>
      <c r="QP27" s="449"/>
      <c r="QQ27" s="449"/>
      <c r="QR27" s="449"/>
      <c r="QS27" s="449"/>
      <c r="QT27" s="449"/>
      <c r="QU27" s="449"/>
      <c r="QV27" s="449"/>
      <c r="QW27" s="449"/>
      <c r="QX27" s="449"/>
      <c r="QY27" s="449"/>
      <c r="QZ27" s="449"/>
      <c r="RA27" s="449"/>
      <c r="RB27" s="449"/>
      <c r="RC27" s="449"/>
      <c r="RD27" s="449"/>
      <c r="RE27" s="449"/>
      <c r="RF27" s="449"/>
      <c r="RG27" s="449"/>
      <c r="RH27" s="449"/>
      <c r="RI27" s="449"/>
      <c r="RJ27" s="449"/>
      <c r="RK27" s="449"/>
      <c r="RL27" s="449"/>
      <c r="RM27" s="449"/>
      <c r="RN27" s="449"/>
      <c r="RO27" s="449"/>
      <c r="RP27" s="449"/>
      <c r="RQ27" s="449"/>
      <c r="RR27" s="449"/>
      <c r="RS27" s="449"/>
      <c r="RT27" s="449"/>
      <c r="RU27" s="449"/>
      <c r="RV27" s="449"/>
      <c r="RW27" s="449"/>
      <c r="RX27" s="449"/>
      <c r="RY27" s="449"/>
      <c r="RZ27" s="449"/>
      <c r="SA27" s="449"/>
      <c r="SB27" s="449"/>
      <c r="SC27" s="449"/>
      <c r="SD27" s="449"/>
      <c r="SE27" s="449"/>
      <c r="SF27" s="449"/>
      <c r="SG27" s="449"/>
      <c r="SH27" s="449"/>
      <c r="SI27" s="449"/>
      <c r="SJ27" s="449"/>
      <c r="SK27" s="449"/>
      <c r="SL27" s="449"/>
      <c r="SM27" s="449"/>
      <c r="SN27" s="449"/>
      <c r="SO27" s="449"/>
      <c r="SP27" s="449"/>
      <c r="SQ27" s="449"/>
      <c r="SR27" s="449"/>
      <c r="SS27" s="449"/>
      <c r="ST27" s="449"/>
      <c r="SU27" s="449"/>
      <c r="SV27" s="449"/>
      <c r="SW27" s="449"/>
      <c r="SX27" s="449"/>
      <c r="SY27" s="449"/>
      <c r="SZ27" s="449"/>
      <c r="TA27" s="449"/>
      <c r="TB27" s="449"/>
      <c r="TC27" s="449"/>
      <c r="TD27" s="449"/>
      <c r="TE27" s="449"/>
      <c r="TF27" s="449"/>
      <c r="TG27" s="449"/>
      <c r="TH27" s="449"/>
      <c r="TI27" s="449"/>
      <c r="TJ27" s="449"/>
      <c r="TK27" s="449"/>
      <c r="TL27" s="449"/>
      <c r="TM27" s="449"/>
      <c r="TN27" s="449"/>
      <c r="TO27" s="449"/>
      <c r="TP27" s="449"/>
      <c r="TQ27" s="449"/>
      <c r="TR27" s="449"/>
      <c r="TS27" s="449"/>
      <c r="TT27" s="449"/>
      <c r="TU27" s="449"/>
      <c r="TV27" s="449"/>
      <c r="TW27" s="449"/>
      <c r="TX27" s="449"/>
      <c r="TY27" s="449"/>
      <c r="TZ27" s="449"/>
      <c r="UA27" s="449"/>
      <c r="UB27" s="449"/>
      <c r="UC27" s="449"/>
      <c r="UD27" s="449"/>
      <c r="UE27" s="449"/>
      <c r="UF27" s="449"/>
      <c r="UG27" s="449"/>
      <c r="UH27" s="449"/>
      <c r="UI27" s="449"/>
      <c r="UJ27" s="449"/>
      <c r="UK27" s="449"/>
      <c r="UL27" s="449"/>
      <c r="UM27" s="449"/>
      <c r="UN27" s="449"/>
      <c r="UO27" s="449"/>
      <c r="UP27" s="449"/>
      <c r="UQ27" s="449"/>
      <c r="UR27" s="449"/>
      <c r="US27" s="449"/>
      <c r="UT27" s="449"/>
      <c r="UU27" s="449"/>
      <c r="UV27" s="449"/>
      <c r="UW27" s="449"/>
      <c r="UX27" s="449"/>
      <c r="UY27" s="449"/>
      <c r="UZ27" s="449"/>
      <c r="VA27" s="449"/>
      <c r="VB27" s="449"/>
      <c r="VC27" s="449"/>
      <c r="VD27" s="449"/>
      <c r="VE27" s="449"/>
      <c r="VF27" s="449"/>
      <c r="VG27" s="449"/>
      <c r="VH27" s="449"/>
      <c r="VI27" s="449"/>
      <c r="VJ27" s="449"/>
      <c r="VK27" s="449"/>
      <c r="VL27" s="449"/>
      <c r="VM27" s="449"/>
      <c r="VN27" s="449"/>
      <c r="VO27" s="449"/>
      <c r="VP27" s="449"/>
      <c r="VQ27" s="449"/>
      <c r="VR27" s="449"/>
      <c r="VS27" s="449"/>
      <c r="VT27" s="449"/>
      <c r="VU27" s="449"/>
      <c r="VV27" s="449"/>
      <c r="VW27" s="449"/>
      <c r="VX27" s="449"/>
      <c r="VY27" s="449"/>
      <c r="VZ27" s="449"/>
      <c r="WA27" s="449"/>
      <c r="WB27" s="449"/>
      <c r="WC27" s="449"/>
      <c r="WD27" s="449"/>
      <c r="WE27" s="449"/>
      <c r="WF27" s="449"/>
      <c r="WG27" s="449"/>
      <c r="WH27" s="449"/>
      <c r="WI27" s="449"/>
      <c r="WJ27" s="449"/>
      <c r="WK27" s="449"/>
      <c r="WL27" s="449"/>
      <c r="WM27" s="449"/>
      <c r="WN27" s="449"/>
      <c r="WO27" s="449"/>
      <c r="WP27" s="449"/>
      <c r="WQ27" s="449"/>
      <c r="WR27" s="449"/>
      <c r="WS27" s="449"/>
      <c r="WT27" s="449"/>
      <c r="WU27" s="449"/>
      <c r="WV27" s="449"/>
      <c r="WW27" s="449"/>
      <c r="WX27" s="449"/>
      <c r="WY27" s="449"/>
      <c r="WZ27" s="449"/>
      <c r="XA27" s="449"/>
      <c r="XB27" s="449"/>
      <c r="XC27" s="449"/>
      <c r="XD27" s="449"/>
      <c r="XE27" s="449"/>
      <c r="XF27" s="449"/>
      <c r="XG27" s="449"/>
      <c r="XH27" s="449"/>
      <c r="XI27" s="449"/>
      <c r="XJ27" s="449"/>
      <c r="XK27" s="449"/>
      <c r="XL27" s="449"/>
      <c r="XM27" s="449"/>
      <c r="XN27" s="449"/>
      <c r="XO27" s="449"/>
      <c r="XP27" s="449"/>
      <c r="XQ27" s="449"/>
      <c r="XR27" s="449"/>
      <c r="XS27" s="449"/>
      <c r="XT27" s="449"/>
      <c r="XU27" s="449"/>
      <c r="XV27" s="449"/>
      <c r="XW27" s="449"/>
      <c r="XX27" s="449"/>
      <c r="XY27" s="449"/>
      <c r="XZ27" s="449"/>
      <c r="YA27" s="449"/>
      <c r="YB27" s="449"/>
      <c r="YC27" s="449"/>
      <c r="YD27" s="449"/>
      <c r="YE27" s="449"/>
      <c r="YF27" s="449"/>
      <c r="YG27" s="449"/>
      <c r="YH27" s="449"/>
      <c r="YI27" s="449"/>
      <c r="YJ27" s="449"/>
      <c r="YK27" s="449"/>
      <c r="YL27" s="449"/>
      <c r="YM27" s="449"/>
      <c r="YN27" s="449"/>
      <c r="YO27" s="449"/>
      <c r="YP27" s="449"/>
      <c r="YQ27" s="449"/>
      <c r="YR27" s="449"/>
      <c r="YS27" s="449"/>
      <c r="YT27" s="449"/>
      <c r="YU27" s="449"/>
      <c r="YV27" s="449"/>
      <c r="YW27" s="449"/>
      <c r="YX27" s="449"/>
      <c r="YY27" s="449"/>
      <c r="YZ27" s="449"/>
      <c r="ZA27" s="449"/>
      <c r="ZB27" s="449"/>
      <c r="ZC27" s="449"/>
      <c r="ZD27" s="449"/>
      <c r="ZE27" s="449"/>
      <c r="ZF27" s="449"/>
      <c r="ZG27" s="449"/>
      <c r="ZH27" s="449"/>
      <c r="ZI27" s="449"/>
      <c r="ZJ27" s="449"/>
      <c r="ZK27" s="449"/>
      <c r="ZL27" s="449"/>
      <c r="ZM27" s="449"/>
      <c r="ZN27" s="449"/>
      <c r="ZO27" s="449"/>
      <c r="ZP27" s="449"/>
      <c r="ZQ27" s="449"/>
      <c r="ZR27" s="449"/>
      <c r="ZS27" s="449"/>
      <c r="ZT27" s="449"/>
      <c r="ZU27" s="449"/>
      <c r="ZV27" s="449"/>
      <c r="ZW27" s="449"/>
      <c r="ZX27" s="449"/>
      <c r="ZY27" s="449"/>
      <c r="ZZ27" s="449"/>
      <c r="AAA27" s="449"/>
      <c r="AAB27" s="449"/>
      <c r="AAC27" s="449"/>
      <c r="AAD27" s="449"/>
      <c r="AAE27" s="449"/>
      <c r="AAF27" s="449"/>
      <c r="AAG27" s="449"/>
      <c r="AAH27" s="449"/>
      <c r="AAI27" s="449"/>
      <c r="AAJ27" s="449"/>
      <c r="AAK27" s="449"/>
      <c r="AAL27" s="449"/>
      <c r="AAM27" s="449"/>
      <c r="AAN27" s="449"/>
      <c r="AAO27" s="449"/>
      <c r="AAP27" s="449"/>
      <c r="AAQ27" s="449"/>
      <c r="AAR27" s="449"/>
      <c r="AAS27" s="449"/>
      <c r="AAT27" s="449"/>
      <c r="AAU27" s="449"/>
      <c r="AAV27" s="449"/>
      <c r="AAW27" s="449"/>
      <c r="AAX27" s="449"/>
      <c r="AAY27" s="449"/>
      <c r="AAZ27" s="449"/>
      <c r="ABA27" s="449"/>
      <c r="ABB27" s="449"/>
      <c r="ABC27" s="449"/>
      <c r="ABD27" s="449"/>
      <c r="ABE27" s="449"/>
      <c r="ABF27" s="449"/>
      <c r="ABG27" s="449"/>
      <c r="ABH27" s="449"/>
      <c r="ABI27" s="449"/>
      <c r="ABJ27" s="449"/>
      <c r="ABK27" s="449"/>
      <c r="ABL27" s="449"/>
      <c r="ABM27" s="449"/>
      <c r="ABN27" s="449"/>
      <c r="ABO27" s="449"/>
      <c r="ABP27" s="449"/>
      <c r="ABQ27" s="449"/>
      <c r="ABR27" s="449"/>
      <c r="ABS27" s="449"/>
      <c r="ABT27" s="449"/>
      <c r="ABU27" s="449"/>
      <c r="ABV27" s="449"/>
      <c r="ABW27" s="449"/>
      <c r="ABX27" s="449"/>
      <c r="ABY27" s="449"/>
      <c r="ABZ27" s="449"/>
      <c r="ACA27" s="449"/>
      <c r="ACB27" s="449"/>
      <c r="ACC27" s="449"/>
      <c r="ACD27" s="449"/>
      <c r="ACE27" s="449"/>
      <c r="ACF27" s="449"/>
      <c r="ACG27" s="449"/>
      <c r="ACH27" s="449"/>
      <c r="ACI27" s="449"/>
      <c r="ACJ27" s="449"/>
      <c r="ACK27" s="449"/>
      <c r="ACL27" s="449"/>
      <c r="ACM27" s="449"/>
      <c r="ACN27" s="449"/>
      <c r="ACO27" s="449"/>
      <c r="ACP27" s="449"/>
      <c r="ACQ27" s="449"/>
      <c r="ACR27" s="449"/>
      <c r="ACS27" s="449"/>
      <c r="ACT27" s="449"/>
      <c r="ACU27" s="449"/>
      <c r="ACV27" s="449"/>
      <c r="ACW27" s="449"/>
      <c r="ACX27" s="449"/>
      <c r="ACY27" s="449"/>
      <c r="ACZ27" s="449"/>
      <c r="ADA27" s="449"/>
      <c r="ADB27" s="449"/>
      <c r="ADC27" s="449"/>
      <c r="ADD27" s="449"/>
      <c r="ADE27" s="449"/>
      <c r="ADF27" s="449"/>
      <c r="ADG27" s="449"/>
      <c r="ADH27" s="449"/>
      <c r="ADI27" s="449"/>
      <c r="ADJ27" s="449"/>
      <c r="ADK27" s="449"/>
      <c r="ADL27" s="449"/>
      <c r="ADM27" s="449"/>
      <c r="ADN27" s="449"/>
      <c r="ADO27" s="449"/>
      <c r="ADP27" s="449"/>
      <c r="ADQ27" s="449"/>
      <c r="ADR27" s="449"/>
      <c r="ADS27" s="449"/>
      <c r="ADT27" s="449"/>
      <c r="ADU27" s="449"/>
      <c r="ADV27" s="449"/>
      <c r="ADW27" s="449"/>
      <c r="ADX27" s="449"/>
      <c r="ADY27" s="449"/>
      <c r="ADZ27" s="449"/>
      <c r="AEA27" s="449"/>
      <c r="AEB27" s="449"/>
      <c r="AEC27" s="449"/>
      <c r="AED27" s="449"/>
      <c r="AEE27" s="449"/>
      <c r="AEF27" s="449"/>
      <c r="AEG27" s="449"/>
      <c r="AEH27" s="449"/>
      <c r="AEI27" s="449"/>
      <c r="AEJ27" s="449"/>
      <c r="AEK27" s="449"/>
      <c r="AEL27" s="449"/>
      <c r="AEM27" s="449"/>
      <c r="AEN27" s="449"/>
      <c r="AEO27" s="449"/>
      <c r="AEP27" s="449"/>
      <c r="AEQ27" s="449"/>
      <c r="AER27" s="449"/>
      <c r="AES27" s="449"/>
      <c r="AET27" s="449"/>
      <c r="AEU27" s="449"/>
      <c r="AEV27" s="449"/>
      <c r="AEW27" s="449"/>
      <c r="AEX27" s="449"/>
      <c r="AEY27" s="449"/>
      <c r="AEZ27" s="449"/>
      <c r="AFA27" s="449"/>
      <c r="AFB27" s="449"/>
      <c r="AFC27" s="449"/>
      <c r="AFD27" s="449"/>
      <c r="AFE27" s="449"/>
      <c r="AFF27" s="449"/>
      <c r="AFG27" s="449"/>
      <c r="AFH27" s="449"/>
      <c r="AFI27" s="449"/>
      <c r="AFJ27" s="449"/>
      <c r="AFK27" s="449"/>
      <c r="AFL27" s="449"/>
      <c r="AFM27" s="449"/>
      <c r="AFN27" s="449"/>
      <c r="AFO27" s="449"/>
      <c r="AFP27" s="449"/>
      <c r="AFQ27" s="449"/>
      <c r="AFR27" s="449"/>
      <c r="AFS27" s="449"/>
      <c r="AFT27" s="449"/>
      <c r="AFU27" s="449"/>
      <c r="AFV27" s="449"/>
      <c r="AFW27" s="449"/>
      <c r="AFX27" s="449"/>
      <c r="AFY27" s="449"/>
      <c r="AFZ27" s="449"/>
      <c r="AGA27" s="449"/>
      <c r="AGB27" s="449"/>
      <c r="AGC27" s="449"/>
      <c r="AGD27" s="449"/>
      <c r="AGE27" s="449"/>
      <c r="AGF27" s="449"/>
      <c r="AGG27" s="449"/>
      <c r="AGH27" s="449"/>
      <c r="AGI27" s="449"/>
      <c r="AGJ27" s="449"/>
      <c r="AGK27" s="449"/>
      <c r="AGL27" s="449"/>
      <c r="AGM27" s="449"/>
      <c r="AGN27" s="449"/>
      <c r="AGO27" s="449"/>
      <c r="AGP27" s="449"/>
      <c r="AGQ27" s="449"/>
      <c r="AGR27" s="449"/>
      <c r="AGS27" s="449"/>
      <c r="AGT27" s="449"/>
      <c r="AGU27" s="449"/>
      <c r="AGV27" s="449"/>
      <c r="AGW27" s="449"/>
      <c r="AGX27" s="449"/>
      <c r="AGY27" s="449"/>
      <c r="AGZ27" s="449"/>
      <c r="AHA27" s="449"/>
      <c r="AHB27" s="449"/>
      <c r="AHC27" s="449"/>
      <c r="AHD27" s="449"/>
      <c r="AHE27" s="449"/>
      <c r="AHF27" s="449"/>
      <c r="AHG27" s="449"/>
      <c r="AHH27" s="449"/>
      <c r="AHI27" s="449"/>
      <c r="AHJ27" s="449"/>
      <c r="AHK27" s="449"/>
      <c r="AHL27" s="449"/>
      <c r="AHM27" s="449"/>
      <c r="AHN27" s="449"/>
      <c r="AHO27" s="449"/>
      <c r="AHP27" s="449"/>
      <c r="AHQ27" s="449"/>
      <c r="AHR27" s="449"/>
      <c r="AHS27" s="449"/>
      <c r="AHT27" s="449"/>
      <c r="AHU27" s="449"/>
      <c r="AHV27" s="449"/>
      <c r="AHW27" s="449"/>
      <c r="AHX27" s="449"/>
      <c r="AHY27" s="449"/>
      <c r="AHZ27" s="449"/>
      <c r="AIA27" s="449"/>
      <c r="AIB27" s="449"/>
      <c r="AIC27" s="449"/>
      <c r="AID27" s="449"/>
      <c r="AIE27" s="449"/>
      <c r="AIF27" s="449"/>
      <c r="AIG27" s="449"/>
      <c r="AIH27" s="449"/>
      <c r="AII27" s="449"/>
      <c r="AIJ27" s="449"/>
      <c r="AIK27" s="449"/>
      <c r="AIL27" s="449"/>
      <c r="AIM27" s="449"/>
      <c r="AIN27" s="449"/>
      <c r="AIO27" s="449"/>
      <c r="AIP27" s="449"/>
      <c r="AIQ27" s="449"/>
      <c r="AIR27" s="449"/>
      <c r="AIS27" s="449"/>
      <c r="AIT27" s="449"/>
      <c r="AIU27" s="449"/>
      <c r="AIV27" s="449"/>
      <c r="AIW27" s="449"/>
      <c r="AIX27" s="449"/>
      <c r="AIY27" s="449"/>
      <c r="AIZ27" s="449"/>
      <c r="AJA27" s="449"/>
      <c r="AJB27" s="449"/>
      <c r="AJC27" s="449"/>
      <c r="AJD27" s="449"/>
      <c r="AJE27" s="449"/>
      <c r="AJF27" s="449"/>
      <c r="AJG27" s="449"/>
      <c r="AJH27" s="449"/>
      <c r="AJI27" s="449"/>
      <c r="AJJ27" s="449"/>
      <c r="AJK27" s="449"/>
      <c r="AJL27" s="449"/>
      <c r="AJM27" s="449"/>
      <c r="AJN27" s="449"/>
      <c r="AJO27" s="449"/>
      <c r="AJP27" s="449"/>
      <c r="AJQ27" s="449"/>
      <c r="AJR27" s="449"/>
      <c r="AJS27" s="449"/>
      <c r="AJT27" s="449"/>
      <c r="AJU27" s="449"/>
      <c r="AJV27" s="449"/>
      <c r="AJW27" s="449"/>
      <c r="AJX27" s="449"/>
      <c r="AJY27" s="449"/>
      <c r="AJZ27" s="449"/>
      <c r="AKA27" s="449"/>
      <c r="AKB27" s="449"/>
      <c r="AKC27" s="449"/>
      <c r="AKD27" s="449"/>
      <c r="AKE27" s="449"/>
      <c r="AKF27" s="449"/>
      <c r="AKG27" s="449"/>
      <c r="AKH27" s="449"/>
      <c r="AKI27" s="449"/>
      <c r="AKJ27" s="449"/>
      <c r="AKK27" s="449"/>
      <c r="AKL27" s="449"/>
      <c r="AKM27" s="449"/>
      <c r="AKN27" s="449"/>
      <c r="AKO27" s="449"/>
      <c r="AKP27" s="449"/>
      <c r="AKQ27" s="449"/>
      <c r="AKR27" s="449"/>
      <c r="AKS27" s="449"/>
      <c r="AKT27" s="449"/>
      <c r="AKU27" s="449"/>
      <c r="AKV27" s="449"/>
      <c r="AKW27" s="449"/>
      <c r="AKX27" s="449"/>
      <c r="AKY27" s="449"/>
      <c r="AKZ27" s="449"/>
      <c r="ALA27" s="449"/>
      <c r="ALB27" s="449"/>
      <c r="ALC27" s="449"/>
      <c r="ALD27" s="449"/>
      <c r="ALE27" s="449"/>
      <c r="ALF27" s="449"/>
      <c r="ALG27" s="449"/>
      <c r="ALH27" s="449"/>
      <c r="ALI27" s="449"/>
      <c r="ALJ27" s="449"/>
      <c r="ALK27" s="449"/>
      <c r="ALL27" s="449"/>
      <c r="ALM27" s="449"/>
      <c r="ALN27" s="449"/>
      <c r="ALO27" s="449"/>
      <c r="ALP27" s="449"/>
      <c r="ALQ27" s="449"/>
      <c r="ALR27" s="449"/>
      <c r="ALS27" s="449"/>
      <c r="ALT27" s="449"/>
      <c r="ALU27" s="449"/>
      <c r="ALV27" s="449"/>
      <c r="ALW27" s="449"/>
      <c r="ALX27" s="449"/>
      <c r="ALY27" s="449"/>
      <c r="ALZ27" s="449"/>
      <c r="AMA27" s="449"/>
      <c r="AMB27" s="449"/>
      <c r="AMC27" s="449"/>
      <c r="AMD27" s="449"/>
      <c r="AME27" s="449"/>
      <c r="AMF27" s="449"/>
      <c r="AMG27" s="449"/>
      <c r="AMH27" s="449"/>
      <c r="AMI27" s="449"/>
      <c r="AMJ27" s="449"/>
      <c r="AMK27" s="449"/>
    </row>
    <row r="28" spans="1:1025" s="450" customFormat="1" x14ac:dyDescent="0.25">
      <c r="B28" s="455" t="s">
        <v>29</v>
      </c>
      <c r="C28" s="452"/>
      <c r="D28" s="453">
        <v>396</v>
      </c>
      <c r="E28" s="454">
        <v>159.6</v>
      </c>
      <c r="F28" s="456"/>
      <c r="G28" s="446"/>
      <c r="H28" s="444"/>
      <c r="I28" s="445"/>
      <c r="J28" s="445"/>
      <c r="K28" s="438"/>
      <c r="L28" s="177">
        <v>-159.6</v>
      </c>
      <c r="M28" s="178">
        <v>-159.6</v>
      </c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8"/>
      <c r="AA28" s="449"/>
      <c r="AB28" s="449"/>
      <c r="AC28" s="449"/>
      <c r="AD28" s="449"/>
      <c r="AE28" s="449"/>
      <c r="AF28" s="449"/>
      <c r="AG28" s="449"/>
      <c r="AH28" s="449"/>
      <c r="AI28" s="449"/>
      <c r="AJ28" s="449"/>
      <c r="AK28" s="449"/>
      <c r="AL28" s="449"/>
      <c r="AM28" s="449"/>
      <c r="AN28" s="449"/>
      <c r="AO28" s="449"/>
      <c r="AP28" s="449"/>
      <c r="AQ28" s="449"/>
      <c r="AR28" s="449"/>
      <c r="AS28" s="449"/>
      <c r="AT28" s="449"/>
      <c r="AU28" s="449"/>
      <c r="AV28" s="449"/>
      <c r="AW28" s="449"/>
      <c r="AX28" s="449"/>
      <c r="AY28" s="449"/>
      <c r="AZ28" s="449"/>
      <c r="BA28" s="449"/>
      <c r="BB28" s="449"/>
      <c r="BC28" s="449"/>
      <c r="BD28" s="449"/>
      <c r="BE28" s="449"/>
      <c r="BF28" s="449"/>
      <c r="BG28" s="449"/>
      <c r="BH28" s="449"/>
      <c r="BI28" s="449"/>
      <c r="BJ28" s="449"/>
      <c r="BK28" s="449"/>
      <c r="BL28" s="449"/>
      <c r="BM28" s="449"/>
      <c r="BN28" s="449"/>
      <c r="BO28" s="449"/>
      <c r="BP28" s="449"/>
      <c r="BQ28" s="449"/>
      <c r="BR28" s="449"/>
      <c r="BS28" s="449"/>
      <c r="BT28" s="449"/>
      <c r="BU28" s="449"/>
      <c r="BV28" s="449"/>
      <c r="BW28" s="449"/>
      <c r="BX28" s="449"/>
      <c r="BY28" s="449"/>
      <c r="BZ28" s="449"/>
      <c r="CA28" s="449"/>
      <c r="CB28" s="449"/>
      <c r="CC28" s="449"/>
      <c r="CD28" s="449"/>
      <c r="CE28" s="449"/>
      <c r="CF28" s="449"/>
      <c r="CG28" s="449"/>
      <c r="CH28" s="449"/>
      <c r="CI28" s="449"/>
      <c r="CJ28" s="449"/>
      <c r="CK28" s="449"/>
      <c r="CL28" s="449"/>
      <c r="CM28" s="449"/>
      <c r="CN28" s="449"/>
      <c r="CO28" s="449"/>
      <c r="CP28" s="449"/>
      <c r="CQ28" s="449"/>
      <c r="CR28" s="449"/>
      <c r="CS28" s="449"/>
      <c r="CT28" s="449"/>
      <c r="CU28" s="449"/>
      <c r="CV28" s="449"/>
      <c r="CW28" s="449"/>
      <c r="CX28" s="449"/>
      <c r="CY28" s="449"/>
      <c r="CZ28" s="449"/>
      <c r="DA28" s="449"/>
      <c r="DB28" s="449"/>
      <c r="DC28" s="449"/>
      <c r="DD28" s="449"/>
      <c r="DE28" s="449"/>
      <c r="DF28" s="449"/>
      <c r="DG28" s="449"/>
      <c r="DH28" s="449"/>
      <c r="DI28" s="449"/>
      <c r="DJ28" s="449"/>
      <c r="DK28" s="449"/>
      <c r="DL28" s="449"/>
      <c r="DM28" s="449"/>
      <c r="DN28" s="449"/>
      <c r="DO28" s="449"/>
      <c r="DP28" s="449"/>
      <c r="DQ28" s="449"/>
      <c r="DR28" s="449"/>
      <c r="DS28" s="449"/>
      <c r="DT28" s="449"/>
      <c r="DU28" s="449"/>
      <c r="DV28" s="449"/>
      <c r="DW28" s="449"/>
      <c r="DX28" s="449"/>
      <c r="DY28" s="449"/>
      <c r="DZ28" s="449"/>
      <c r="EA28" s="449"/>
      <c r="EB28" s="449"/>
      <c r="EC28" s="449"/>
      <c r="ED28" s="449"/>
      <c r="EE28" s="449"/>
      <c r="EF28" s="449"/>
      <c r="EG28" s="449"/>
      <c r="EH28" s="449"/>
      <c r="EI28" s="449"/>
      <c r="EJ28" s="449"/>
      <c r="EK28" s="449"/>
      <c r="EL28" s="449"/>
      <c r="EM28" s="449"/>
      <c r="EN28" s="449"/>
      <c r="EO28" s="449"/>
      <c r="EP28" s="449"/>
      <c r="EQ28" s="449"/>
      <c r="ER28" s="449"/>
      <c r="ES28" s="449"/>
      <c r="ET28" s="449"/>
      <c r="EU28" s="449"/>
      <c r="EV28" s="449"/>
      <c r="EW28" s="449"/>
      <c r="EX28" s="449"/>
      <c r="EY28" s="449"/>
      <c r="EZ28" s="449"/>
      <c r="FA28" s="449"/>
      <c r="FB28" s="449"/>
      <c r="FC28" s="449"/>
      <c r="FD28" s="449"/>
      <c r="FE28" s="449"/>
      <c r="FF28" s="449"/>
      <c r="FG28" s="449"/>
      <c r="FH28" s="449"/>
      <c r="FI28" s="449"/>
      <c r="FJ28" s="449"/>
      <c r="FK28" s="449"/>
      <c r="FL28" s="449"/>
      <c r="FM28" s="449"/>
      <c r="FN28" s="449"/>
      <c r="FO28" s="449"/>
      <c r="FP28" s="449"/>
      <c r="FQ28" s="449"/>
      <c r="FR28" s="449"/>
      <c r="FS28" s="449"/>
      <c r="FT28" s="449"/>
      <c r="FU28" s="449"/>
      <c r="FV28" s="449"/>
      <c r="FW28" s="449"/>
      <c r="FX28" s="449"/>
      <c r="FY28" s="449"/>
      <c r="FZ28" s="449"/>
      <c r="GA28" s="449"/>
      <c r="GB28" s="449"/>
      <c r="GC28" s="449"/>
      <c r="GD28" s="449"/>
      <c r="GE28" s="449"/>
      <c r="GF28" s="449"/>
      <c r="GG28" s="449"/>
      <c r="GH28" s="449"/>
      <c r="GI28" s="449"/>
      <c r="GJ28" s="449"/>
      <c r="GK28" s="449"/>
      <c r="GL28" s="449"/>
      <c r="GM28" s="449"/>
      <c r="GN28" s="449"/>
      <c r="GO28" s="449"/>
      <c r="GP28" s="449"/>
      <c r="GQ28" s="449"/>
      <c r="GR28" s="449"/>
      <c r="GS28" s="449"/>
      <c r="GT28" s="449"/>
      <c r="GU28" s="449"/>
      <c r="GV28" s="449"/>
      <c r="GW28" s="449"/>
      <c r="GX28" s="449"/>
      <c r="GY28" s="449"/>
      <c r="GZ28" s="449"/>
      <c r="HA28" s="449"/>
      <c r="HB28" s="449"/>
      <c r="HC28" s="449"/>
      <c r="HD28" s="449"/>
      <c r="HE28" s="449"/>
      <c r="HF28" s="449"/>
      <c r="HG28" s="449"/>
      <c r="HH28" s="449"/>
      <c r="HI28" s="449"/>
      <c r="HJ28" s="449"/>
      <c r="HK28" s="449"/>
      <c r="HL28" s="449"/>
      <c r="HM28" s="449"/>
      <c r="HN28" s="449"/>
      <c r="HO28" s="449"/>
      <c r="HP28" s="449"/>
      <c r="HQ28" s="449"/>
      <c r="HR28" s="449"/>
      <c r="HS28" s="449"/>
      <c r="HT28" s="449"/>
      <c r="HU28" s="449"/>
      <c r="HV28" s="449"/>
      <c r="HW28" s="449"/>
      <c r="HX28" s="449"/>
      <c r="HY28" s="449"/>
      <c r="HZ28" s="449"/>
      <c r="IA28" s="449"/>
      <c r="IB28" s="449"/>
      <c r="IC28" s="449"/>
      <c r="ID28" s="449"/>
      <c r="IE28" s="449"/>
      <c r="IF28" s="449"/>
      <c r="IG28" s="449"/>
      <c r="IH28" s="449"/>
      <c r="II28" s="449"/>
      <c r="IJ28" s="449"/>
      <c r="IK28" s="449"/>
      <c r="IL28" s="449"/>
      <c r="IM28" s="449"/>
      <c r="IN28" s="449"/>
      <c r="IO28" s="449"/>
      <c r="IP28" s="449"/>
      <c r="IQ28" s="449"/>
      <c r="IR28" s="449"/>
      <c r="IS28" s="449"/>
      <c r="IT28" s="449"/>
      <c r="IU28" s="449"/>
      <c r="IV28" s="449"/>
      <c r="IW28" s="449"/>
      <c r="IX28" s="449"/>
      <c r="IY28" s="449"/>
      <c r="IZ28" s="449"/>
      <c r="JA28" s="449"/>
      <c r="JB28" s="449"/>
      <c r="JC28" s="449"/>
      <c r="JD28" s="449"/>
      <c r="JE28" s="449"/>
      <c r="JF28" s="449"/>
      <c r="JG28" s="449"/>
      <c r="JH28" s="449"/>
      <c r="JI28" s="449"/>
      <c r="JJ28" s="449"/>
      <c r="JK28" s="449"/>
      <c r="JL28" s="449"/>
      <c r="JM28" s="449"/>
      <c r="JN28" s="449"/>
      <c r="JO28" s="449"/>
      <c r="JP28" s="449"/>
      <c r="JQ28" s="449"/>
      <c r="JR28" s="449"/>
      <c r="JS28" s="449"/>
      <c r="JT28" s="449"/>
      <c r="JU28" s="449"/>
      <c r="JV28" s="449"/>
      <c r="JW28" s="449"/>
      <c r="JX28" s="449"/>
      <c r="JY28" s="449"/>
      <c r="JZ28" s="449"/>
      <c r="KA28" s="449"/>
      <c r="KB28" s="449"/>
      <c r="KC28" s="449"/>
      <c r="KD28" s="449"/>
      <c r="KE28" s="449"/>
      <c r="KF28" s="449"/>
      <c r="KG28" s="449"/>
      <c r="KH28" s="449"/>
      <c r="KI28" s="449"/>
      <c r="KJ28" s="449"/>
      <c r="KK28" s="449"/>
      <c r="KL28" s="449"/>
      <c r="KM28" s="449"/>
      <c r="KN28" s="449"/>
      <c r="KO28" s="449"/>
      <c r="KP28" s="449"/>
      <c r="KQ28" s="449"/>
      <c r="KR28" s="449"/>
      <c r="KS28" s="449"/>
      <c r="KT28" s="449"/>
      <c r="KU28" s="449"/>
      <c r="KV28" s="449"/>
      <c r="KW28" s="449"/>
      <c r="KX28" s="449"/>
      <c r="KY28" s="449"/>
      <c r="KZ28" s="449"/>
      <c r="LA28" s="449"/>
      <c r="LB28" s="449"/>
      <c r="LC28" s="449"/>
      <c r="LD28" s="449"/>
      <c r="LE28" s="449"/>
      <c r="LF28" s="449"/>
      <c r="LG28" s="449"/>
      <c r="LH28" s="449"/>
      <c r="LI28" s="449"/>
      <c r="LJ28" s="449"/>
      <c r="LK28" s="449"/>
      <c r="LL28" s="449"/>
      <c r="LM28" s="449"/>
      <c r="LN28" s="449"/>
      <c r="LO28" s="449"/>
      <c r="LP28" s="449"/>
      <c r="LQ28" s="449"/>
      <c r="LR28" s="449"/>
      <c r="LS28" s="449"/>
      <c r="LT28" s="449"/>
      <c r="LU28" s="449"/>
      <c r="LV28" s="449"/>
      <c r="LW28" s="449"/>
      <c r="LX28" s="449"/>
      <c r="LY28" s="449"/>
      <c r="LZ28" s="449"/>
      <c r="MA28" s="449"/>
      <c r="MB28" s="449"/>
      <c r="MC28" s="449"/>
      <c r="MD28" s="449"/>
      <c r="ME28" s="449"/>
      <c r="MF28" s="449"/>
      <c r="MG28" s="449"/>
      <c r="MH28" s="449"/>
      <c r="MI28" s="449"/>
      <c r="MJ28" s="449"/>
      <c r="MK28" s="449"/>
      <c r="ML28" s="449"/>
      <c r="MM28" s="449"/>
      <c r="MN28" s="449"/>
      <c r="MO28" s="449"/>
      <c r="MP28" s="449"/>
      <c r="MQ28" s="449"/>
      <c r="MR28" s="449"/>
      <c r="MS28" s="449"/>
      <c r="MT28" s="449"/>
      <c r="MU28" s="449"/>
      <c r="MV28" s="449"/>
      <c r="MW28" s="449"/>
      <c r="MX28" s="449"/>
      <c r="MY28" s="449"/>
      <c r="MZ28" s="449"/>
      <c r="NA28" s="449"/>
      <c r="NB28" s="449"/>
      <c r="NC28" s="449"/>
      <c r="ND28" s="449"/>
      <c r="NE28" s="449"/>
      <c r="NF28" s="449"/>
      <c r="NG28" s="449"/>
      <c r="NH28" s="449"/>
      <c r="NI28" s="449"/>
      <c r="NJ28" s="449"/>
      <c r="NK28" s="449"/>
      <c r="NL28" s="449"/>
      <c r="NM28" s="449"/>
      <c r="NN28" s="449"/>
      <c r="NO28" s="449"/>
      <c r="NP28" s="449"/>
      <c r="NQ28" s="449"/>
      <c r="NR28" s="449"/>
      <c r="NS28" s="449"/>
      <c r="NT28" s="449"/>
      <c r="NU28" s="449"/>
      <c r="NV28" s="449"/>
      <c r="NW28" s="449"/>
      <c r="NX28" s="449"/>
      <c r="NY28" s="449"/>
      <c r="NZ28" s="449"/>
      <c r="OA28" s="449"/>
      <c r="OB28" s="449"/>
      <c r="OC28" s="449"/>
      <c r="OD28" s="449"/>
      <c r="OE28" s="449"/>
      <c r="OF28" s="449"/>
      <c r="OG28" s="449"/>
      <c r="OH28" s="449"/>
      <c r="OI28" s="449"/>
      <c r="OJ28" s="449"/>
      <c r="OK28" s="449"/>
      <c r="OL28" s="449"/>
      <c r="OM28" s="449"/>
      <c r="ON28" s="449"/>
      <c r="OO28" s="449"/>
      <c r="OP28" s="449"/>
      <c r="OQ28" s="449"/>
      <c r="OR28" s="449"/>
      <c r="OS28" s="449"/>
      <c r="OT28" s="449"/>
      <c r="OU28" s="449"/>
      <c r="OV28" s="449"/>
      <c r="OW28" s="449"/>
      <c r="OX28" s="449"/>
      <c r="OY28" s="449"/>
      <c r="OZ28" s="449"/>
      <c r="PA28" s="449"/>
      <c r="PB28" s="449"/>
      <c r="PC28" s="449"/>
      <c r="PD28" s="449"/>
      <c r="PE28" s="449"/>
      <c r="PF28" s="449"/>
      <c r="PG28" s="449"/>
      <c r="PH28" s="449"/>
      <c r="PI28" s="449"/>
      <c r="PJ28" s="449"/>
      <c r="PK28" s="449"/>
      <c r="PL28" s="449"/>
      <c r="PM28" s="449"/>
      <c r="PN28" s="449"/>
      <c r="PO28" s="449"/>
      <c r="PP28" s="449"/>
      <c r="PQ28" s="449"/>
      <c r="PR28" s="449"/>
      <c r="PS28" s="449"/>
      <c r="PT28" s="449"/>
      <c r="PU28" s="449"/>
      <c r="PV28" s="449"/>
      <c r="PW28" s="449"/>
      <c r="PX28" s="449"/>
      <c r="PY28" s="449"/>
      <c r="PZ28" s="449"/>
      <c r="QA28" s="449"/>
      <c r="QB28" s="449"/>
      <c r="QC28" s="449"/>
      <c r="QD28" s="449"/>
      <c r="QE28" s="449"/>
      <c r="QF28" s="449"/>
      <c r="QG28" s="449"/>
      <c r="QH28" s="449"/>
      <c r="QI28" s="449"/>
      <c r="QJ28" s="449"/>
      <c r="QK28" s="449"/>
      <c r="QL28" s="449"/>
      <c r="QM28" s="449"/>
      <c r="QN28" s="449"/>
      <c r="QO28" s="449"/>
      <c r="QP28" s="449"/>
      <c r="QQ28" s="449"/>
      <c r="QR28" s="449"/>
      <c r="QS28" s="449"/>
      <c r="QT28" s="449"/>
      <c r="QU28" s="449"/>
      <c r="QV28" s="449"/>
      <c r="QW28" s="449"/>
      <c r="QX28" s="449"/>
      <c r="QY28" s="449"/>
      <c r="QZ28" s="449"/>
      <c r="RA28" s="449"/>
      <c r="RB28" s="449"/>
      <c r="RC28" s="449"/>
      <c r="RD28" s="449"/>
      <c r="RE28" s="449"/>
      <c r="RF28" s="449"/>
      <c r="RG28" s="449"/>
      <c r="RH28" s="449"/>
      <c r="RI28" s="449"/>
      <c r="RJ28" s="449"/>
      <c r="RK28" s="449"/>
      <c r="RL28" s="449"/>
      <c r="RM28" s="449"/>
      <c r="RN28" s="449"/>
      <c r="RO28" s="449"/>
      <c r="RP28" s="449"/>
      <c r="RQ28" s="449"/>
      <c r="RR28" s="449"/>
      <c r="RS28" s="449"/>
      <c r="RT28" s="449"/>
      <c r="RU28" s="449"/>
      <c r="RV28" s="449"/>
      <c r="RW28" s="449"/>
      <c r="RX28" s="449"/>
      <c r="RY28" s="449"/>
      <c r="RZ28" s="449"/>
      <c r="SA28" s="449"/>
      <c r="SB28" s="449"/>
      <c r="SC28" s="449"/>
      <c r="SD28" s="449"/>
      <c r="SE28" s="449"/>
      <c r="SF28" s="449"/>
      <c r="SG28" s="449"/>
      <c r="SH28" s="449"/>
      <c r="SI28" s="449"/>
      <c r="SJ28" s="449"/>
      <c r="SK28" s="449"/>
      <c r="SL28" s="449"/>
      <c r="SM28" s="449"/>
      <c r="SN28" s="449"/>
      <c r="SO28" s="449"/>
      <c r="SP28" s="449"/>
      <c r="SQ28" s="449"/>
      <c r="SR28" s="449"/>
      <c r="SS28" s="449"/>
      <c r="ST28" s="449"/>
      <c r="SU28" s="449"/>
      <c r="SV28" s="449"/>
      <c r="SW28" s="449"/>
      <c r="SX28" s="449"/>
      <c r="SY28" s="449"/>
      <c r="SZ28" s="449"/>
      <c r="TA28" s="449"/>
      <c r="TB28" s="449"/>
      <c r="TC28" s="449"/>
      <c r="TD28" s="449"/>
      <c r="TE28" s="449"/>
      <c r="TF28" s="449"/>
      <c r="TG28" s="449"/>
      <c r="TH28" s="449"/>
      <c r="TI28" s="449"/>
      <c r="TJ28" s="449"/>
      <c r="TK28" s="449"/>
      <c r="TL28" s="449"/>
      <c r="TM28" s="449"/>
      <c r="TN28" s="449"/>
      <c r="TO28" s="449"/>
      <c r="TP28" s="449"/>
      <c r="TQ28" s="449"/>
      <c r="TR28" s="449"/>
      <c r="TS28" s="449"/>
      <c r="TT28" s="449"/>
      <c r="TU28" s="449"/>
      <c r="TV28" s="449"/>
      <c r="TW28" s="449"/>
      <c r="TX28" s="449"/>
      <c r="TY28" s="449"/>
      <c r="TZ28" s="449"/>
      <c r="UA28" s="449"/>
      <c r="UB28" s="449"/>
      <c r="UC28" s="449"/>
      <c r="UD28" s="449"/>
      <c r="UE28" s="449"/>
      <c r="UF28" s="449"/>
      <c r="UG28" s="449"/>
      <c r="UH28" s="449"/>
      <c r="UI28" s="449"/>
      <c r="UJ28" s="449"/>
      <c r="UK28" s="449"/>
      <c r="UL28" s="449"/>
      <c r="UM28" s="449"/>
      <c r="UN28" s="449"/>
      <c r="UO28" s="449"/>
      <c r="UP28" s="449"/>
      <c r="UQ28" s="449"/>
      <c r="UR28" s="449"/>
      <c r="US28" s="449"/>
      <c r="UT28" s="449"/>
      <c r="UU28" s="449"/>
      <c r="UV28" s="449"/>
      <c r="UW28" s="449"/>
      <c r="UX28" s="449"/>
      <c r="UY28" s="449"/>
      <c r="UZ28" s="449"/>
      <c r="VA28" s="449"/>
      <c r="VB28" s="449"/>
      <c r="VC28" s="449"/>
      <c r="VD28" s="449"/>
      <c r="VE28" s="449"/>
      <c r="VF28" s="449"/>
      <c r="VG28" s="449"/>
      <c r="VH28" s="449"/>
      <c r="VI28" s="449"/>
      <c r="VJ28" s="449"/>
      <c r="VK28" s="449"/>
      <c r="VL28" s="449"/>
      <c r="VM28" s="449"/>
      <c r="VN28" s="449"/>
      <c r="VO28" s="449"/>
      <c r="VP28" s="449"/>
      <c r="VQ28" s="449"/>
      <c r="VR28" s="449"/>
      <c r="VS28" s="449"/>
      <c r="VT28" s="449"/>
      <c r="VU28" s="449"/>
      <c r="VV28" s="449"/>
      <c r="VW28" s="449"/>
      <c r="VX28" s="449"/>
      <c r="VY28" s="449"/>
      <c r="VZ28" s="449"/>
      <c r="WA28" s="449"/>
      <c r="WB28" s="449"/>
      <c r="WC28" s="449"/>
      <c r="WD28" s="449"/>
      <c r="WE28" s="449"/>
      <c r="WF28" s="449"/>
      <c r="WG28" s="449"/>
      <c r="WH28" s="449"/>
      <c r="WI28" s="449"/>
      <c r="WJ28" s="449"/>
      <c r="WK28" s="449"/>
      <c r="WL28" s="449"/>
      <c r="WM28" s="449"/>
      <c r="WN28" s="449"/>
      <c r="WO28" s="449"/>
      <c r="WP28" s="449"/>
      <c r="WQ28" s="449"/>
      <c r="WR28" s="449"/>
      <c r="WS28" s="449"/>
      <c r="WT28" s="449"/>
      <c r="WU28" s="449"/>
      <c r="WV28" s="449"/>
      <c r="WW28" s="449"/>
      <c r="WX28" s="449"/>
      <c r="WY28" s="449"/>
      <c r="WZ28" s="449"/>
      <c r="XA28" s="449"/>
      <c r="XB28" s="449"/>
      <c r="XC28" s="449"/>
      <c r="XD28" s="449"/>
      <c r="XE28" s="449"/>
      <c r="XF28" s="449"/>
      <c r="XG28" s="449"/>
      <c r="XH28" s="449"/>
      <c r="XI28" s="449"/>
      <c r="XJ28" s="449"/>
      <c r="XK28" s="449"/>
      <c r="XL28" s="449"/>
      <c r="XM28" s="449"/>
      <c r="XN28" s="449"/>
      <c r="XO28" s="449"/>
      <c r="XP28" s="449"/>
      <c r="XQ28" s="449"/>
      <c r="XR28" s="449"/>
      <c r="XS28" s="449"/>
      <c r="XT28" s="449"/>
      <c r="XU28" s="449"/>
      <c r="XV28" s="449"/>
      <c r="XW28" s="449"/>
      <c r="XX28" s="449"/>
      <c r="XY28" s="449"/>
      <c r="XZ28" s="449"/>
      <c r="YA28" s="449"/>
      <c r="YB28" s="449"/>
      <c r="YC28" s="449"/>
      <c r="YD28" s="449"/>
      <c r="YE28" s="449"/>
      <c r="YF28" s="449"/>
      <c r="YG28" s="449"/>
      <c r="YH28" s="449"/>
      <c r="YI28" s="449"/>
      <c r="YJ28" s="449"/>
      <c r="YK28" s="449"/>
      <c r="YL28" s="449"/>
      <c r="YM28" s="449"/>
      <c r="YN28" s="449"/>
      <c r="YO28" s="449"/>
      <c r="YP28" s="449"/>
      <c r="YQ28" s="449"/>
      <c r="YR28" s="449"/>
      <c r="YS28" s="449"/>
      <c r="YT28" s="449"/>
      <c r="YU28" s="449"/>
      <c r="YV28" s="449"/>
      <c r="YW28" s="449"/>
      <c r="YX28" s="449"/>
      <c r="YY28" s="449"/>
      <c r="YZ28" s="449"/>
      <c r="ZA28" s="449"/>
      <c r="ZB28" s="449"/>
      <c r="ZC28" s="449"/>
      <c r="ZD28" s="449"/>
      <c r="ZE28" s="449"/>
      <c r="ZF28" s="449"/>
      <c r="ZG28" s="449"/>
      <c r="ZH28" s="449"/>
      <c r="ZI28" s="449"/>
      <c r="ZJ28" s="449"/>
      <c r="ZK28" s="449"/>
      <c r="ZL28" s="449"/>
      <c r="ZM28" s="449"/>
      <c r="ZN28" s="449"/>
      <c r="ZO28" s="449"/>
      <c r="ZP28" s="449"/>
      <c r="ZQ28" s="449"/>
      <c r="ZR28" s="449"/>
      <c r="ZS28" s="449"/>
      <c r="ZT28" s="449"/>
      <c r="ZU28" s="449"/>
      <c r="ZV28" s="449"/>
      <c r="ZW28" s="449"/>
      <c r="ZX28" s="449"/>
      <c r="ZY28" s="449"/>
      <c r="ZZ28" s="449"/>
      <c r="AAA28" s="449"/>
      <c r="AAB28" s="449"/>
      <c r="AAC28" s="449"/>
      <c r="AAD28" s="449"/>
      <c r="AAE28" s="449"/>
      <c r="AAF28" s="449"/>
      <c r="AAG28" s="449"/>
      <c r="AAH28" s="449"/>
      <c r="AAI28" s="449"/>
      <c r="AAJ28" s="449"/>
      <c r="AAK28" s="449"/>
      <c r="AAL28" s="449"/>
      <c r="AAM28" s="449"/>
      <c r="AAN28" s="449"/>
      <c r="AAO28" s="449"/>
      <c r="AAP28" s="449"/>
      <c r="AAQ28" s="449"/>
      <c r="AAR28" s="449"/>
      <c r="AAS28" s="449"/>
      <c r="AAT28" s="449"/>
      <c r="AAU28" s="449"/>
      <c r="AAV28" s="449"/>
      <c r="AAW28" s="449"/>
      <c r="AAX28" s="449"/>
      <c r="AAY28" s="449"/>
      <c r="AAZ28" s="449"/>
      <c r="ABA28" s="449"/>
      <c r="ABB28" s="449"/>
      <c r="ABC28" s="449"/>
      <c r="ABD28" s="449"/>
      <c r="ABE28" s="449"/>
      <c r="ABF28" s="449"/>
      <c r="ABG28" s="449"/>
      <c r="ABH28" s="449"/>
      <c r="ABI28" s="449"/>
      <c r="ABJ28" s="449"/>
      <c r="ABK28" s="449"/>
      <c r="ABL28" s="449"/>
      <c r="ABM28" s="449"/>
      <c r="ABN28" s="449"/>
      <c r="ABO28" s="449"/>
      <c r="ABP28" s="449"/>
      <c r="ABQ28" s="449"/>
      <c r="ABR28" s="449"/>
      <c r="ABS28" s="449"/>
      <c r="ABT28" s="449"/>
      <c r="ABU28" s="449"/>
      <c r="ABV28" s="449"/>
      <c r="ABW28" s="449"/>
      <c r="ABX28" s="449"/>
      <c r="ABY28" s="449"/>
      <c r="ABZ28" s="449"/>
      <c r="ACA28" s="449"/>
      <c r="ACB28" s="449"/>
      <c r="ACC28" s="449"/>
      <c r="ACD28" s="449"/>
      <c r="ACE28" s="449"/>
      <c r="ACF28" s="449"/>
      <c r="ACG28" s="449"/>
      <c r="ACH28" s="449"/>
      <c r="ACI28" s="449"/>
      <c r="ACJ28" s="449"/>
      <c r="ACK28" s="449"/>
      <c r="ACL28" s="449"/>
      <c r="ACM28" s="449"/>
      <c r="ACN28" s="449"/>
      <c r="ACO28" s="449"/>
      <c r="ACP28" s="449"/>
      <c r="ACQ28" s="449"/>
      <c r="ACR28" s="449"/>
      <c r="ACS28" s="449"/>
      <c r="ACT28" s="449"/>
      <c r="ACU28" s="449"/>
      <c r="ACV28" s="449"/>
      <c r="ACW28" s="449"/>
      <c r="ACX28" s="449"/>
      <c r="ACY28" s="449"/>
      <c r="ACZ28" s="449"/>
      <c r="ADA28" s="449"/>
      <c r="ADB28" s="449"/>
      <c r="ADC28" s="449"/>
      <c r="ADD28" s="449"/>
      <c r="ADE28" s="449"/>
      <c r="ADF28" s="449"/>
      <c r="ADG28" s="449"/>
      <c r="ADH28" s="449"/>
      <c r="ADI28" s="449"/>
      <c r="ADJ28" s="449"/>
      <c r="ADK28" s="449"/>
      <c r="ADL28" s="449"/>
      <c r="ADM28" s="449"/>
      <c r="ADN28" s="449"/>
      <c r="ADO28" s="449"/>
      <c r="ADP28" s="449"/>
      <c r="ADQ28" s="449"/>
      <c r="ADR28" s="449"/>
      <c r="ADS28" s="449"/>
      <c r="ADT28" s="449"/>
      <c r="ADU28" s="449"/>
      <c r="ADV28" s="449"/>
      <c r="ADW28" s="449"/>
      <c r="ADX28" s="449"/>
      <c r="ADY28" s="449"/>
      <c r="ADZ28" s="449"/>
      <c r="AEA28" s="449"/>
      <c r="AEB28" s="449"/>
      <c r="AEC28" s="449"/>
      <c r="AED28" s="449"/>
      <c r="AEE28" s="449"/>
      <c r="AEF28" s="449"/>
      <c r="AEG28" s="449"/>
      <c r="AEH28" s="449"/>
      <c r="AEI28" s="449"/>
      <c r="AEJ28" s="449"/>
      <c r="AEK28" s="449"/>
      <c r="AEL28" s="449"/>
      <c r="AEM28" s="449"/>
      <c r="AEN28" s="449"/>
      <c r="AEO28" s="449"/>
      <c r="AEP28" s="449"/>
      <c r="AEQ28" s="449"/>
      <c r="AER28" s="449"/>
      <c r="AES28" s="449"/>
      <c r="AET28" s="449"/>
      <c r="AEU28" s="449"/>
      <c r="AEV28" s="449"/>
      <c r="AEW28" s="449"/>
      <c r="AEX28" s="449"/>
      <c r="AEY28" s="449"/>
      <c r="AEZ28" s="449"/>
      <c r="AFA28" s="449"/>
      <c r="AFB28" s="449"/>
      <c r="AFC28" s="449"/>
      <c r="AFD28" s="449"/>
      <c r="AFE28" s="449"/>
      <c r="AFF28" s="449"/>
      <c r="AFG28" s="449"/>
      <c r="AFH28" s="449"/>
      <c r="AFI28" s="449"/>
      <c r="AFJ28" s="449"/>
      <c r="AFK28" s="449"/>
      <c r="AFL28" s="449"/>
      <c r="AFM28" s="449"/>
      <c r="AFN28" s="449"/>
      <c r="AFO28" s="449"/>
      <c r="AFP28" s="449"/>
      <c r="AFQ28" s="449"/>
      <c r="AFR28" s="449"/>
      <c r="AFS28" s="449"/>
      <c r="AFT28" s="449"/>
      <c r="AFU28" s="449"/>
      <c r="AFV28" s="449"/>
      <c r="AFW28" s="449"/>
      <c r="AFX28" s="449"/>
      <c r="AFY28" s="449"/>
      <c r="AFZ28" s="449"/>
      <c r="AGA28" s="449"/>
      <c r="AGB28" s="449"/>
      <c r="AGC28" s="449"/>
      <c r="AGD28" s="449"/>
      <c r="AGE28" s="449"/>
      <c r="AGF28" s="449"/>
      <c r="AGG28" s="449"/>
      <c r="AGH28" s="449"/>
      <c r="AGI28" s="449"/>
      <c r="AGJ28" s="449"/>
      <c r="AGK28" s="449"/>
      <c r="AGL28" s="449"/>
      <c r="AGM28" s="449"/>
      <c r="AGN28" s="449"/>
      <c r="AGO28" s="449"/>
      <c r="AGP28" s="449"/>
      <c r="AGQ28" s="449"/>
      <c r="AGR28" s="449"/>
      <c r="AGS28" s="449"/>
      <c r="AGT28" s="449"/>
      <c r="AGU28" s="449"/>
      <c r="AGV28" s="449"/>
      <c r="AGW28" s="449"/>
      <c r="AGX28" s="449"/>
      <c r="AGY28" s="449"/>
      <c r="AGZ28" s="449"/>
      <c r="AHA28" s="449"/>
      <c r="AHB28" s="449"/>
      <c r="AHC28" s="449"/>
      <c r="AHD28" s="449"/>
      <c r="AHE28" s="449"/>
      <c r="AHF28" s="449"/>
      <c r="AHG28" s="449"/>
      <c r="AHH28" s="449"/>
      <c r="AHI28" s="449"/>
      <c r="AHJ28" s="449"/>
      <c r="AHK28" s="449"/>
      <c r="AHL28" s="449"/>
      <c r="AHM28" s="449"/>
      <c r="AHN28" s="449"/>
      <c r="AHO28" s="449"/>
      <c r="AHP28" s="449"/>
      <c r="AHQ28" s="449"/>
      <c r="AHR28" s="449"/>
      <c r="AHS28" s="449"/>
      <c r="AHT28" s="449"/>
      <c r="AHU28" s="449"/>
      <c r="AHV28" s="449"/>
      <c r="AHW28" s="449"/>
      <c r="AHX28" s="449"/>
      <c r="AHY28" s="449"/>
      <c r="AHZ28" s="449"/>
      <c r="AIA28" s="449"/>
      <c r="AIB28" s="449"/>
      <c r="AIC28" s="449"/>
      <c r="AID28" s="449"/>
      <c r="AIE28" s="449"/>
      <c r="AIF28" s="449"/>
      <c r="AIG28" s="449"/>
      <c r="AIH28" s="449"/>
      <c r="AII28" s="449"/>
      <c r="AIJ28" s="449"/>
      <c r="AIK28" s="449"/>
      <c r="AIL28" s="449"/>
      <c r="AIM28" s="449"/>
      <c r="AIN28" s="449"/>
      <c r="AIO28" s="449"/>
      <c r="AIP28" s="449"/>
      <c r="AIQ28" s="449"/>
      <c r="AIR28" s="449"/>
      <c r="AIS28" s="449"/>
      <c r="AIT28" s="449"/>
      <c r="AIU28" s="449"/>
      <c r="AIV28" s="449"/>
      <c r="AIW28" s="449"/>
      <c r="AIX28" s="449"/>
      <c r="AIY28" s="449"/>
      <c r="AIZ28" s="449"/>
      <c r="AJA28" s="449"/>
      <c r="AJB28" s="449"/>
      <c r="AJC28" s="449"/>
      <c r="AJD28" s="449"/>
      <c r="AJE28" s="449"/>
      <c r="AJF28" s="449"/>
      <c r="AJG28" s="449"/>
      <c r="AJH28" s="449"/>
      <c r="AJI28" s="449"/>
      <c r="AJJ28" s="449"/>
      <c r="AJK28" s="449"/>
      <c r="AJL28" s="449"/>
      <c r="AJM28" s="449"/>
      <c r="AJN28" s="449"/>
      <c r="AJO28" s="449"/>
      <c r="AJP28" s="449"/>
      <c r="AJQ28" s="449"/>
      <c r="AJR28" s="449"/>
      <c r="AJS28" s="449"/>
      <c r="AJT28" s="449"/>
      <c r="AJU28" s="449"/>
      <c r="AJV28" s="449"/>
      <c r="AJW28" s="449"/>
      <c r="AJX28" s="449"/>
      <c r="AJY28" s="449"/>
      <c r="AJZ28" s="449"/>
      <c r="AKA28" s="449"/>
      <c r="AKB28" s="449"/>
      <c r="AKC28" s="449"/>
      <c r="AKD28" s="449"/>
      <c r="AKE28" s="449"/>
      <c r="AKF28" s="449"/>
      <c r="AKG28" s="449"/>
      <c r="AKH28" s="449"/>
      <c r="AKI28" s="449"/>
      <c r="AKJ28" s="449"/>
      <c r="AKK28" s="449"/>
      <c r="AKL28" s="449"/>
      <c r="AKM28" s="449"/>
      <c r="AKN28" s="449"/>
      <c r="AKO28" s="449"/>
      <c r="AKP28" s="449"/>
      <c r="AKQ28" s="449"/>
      <c r="AKR28" s="449"/>
      <c r="AKS28" s="449"/>
      <c r="AKT28" s="449"/>
      <c r="AKU28" s="449"/>
      <c r="AKV28" s="449"/>
      <c r="AKW28" s="449"/>
      <c r="AKX28" s="449"/>
      <c r="AKY28" s="449"/>
      <c r="AKZ28" s="449"/>
      <c r="ALA28" s="449"/>
      <c r="ALB28" s="449"/>
      <c r="ALC28" s="449"/>
      <c r="ALD28" s="449"/>
      <c r="ALE28" s="449"/>
      <c r="ALF28" s="449"/>
      <c r="ALG28" s="449"/>
      <c r="ALH28" s="449"/>
      <c r="ALI28" s="449"/>
      <c r="ALJ28" s="449"/>
      <c r="ALK28" s="449"/>
      <c r="ALL28" s="449"/>
      <c r="ALM28" s="449"/>
      <c r="ALN28" s="449"/>
      <c r="ALO28" s="449"/>
      <c r="ALP28" s="449"/>
      <c r="ALQ28" s="449"/>
      <c r="ALR28" s="449"/>
      <c r="ALS28" s="449"/>
      <c r="ALT28" s="449"/>
      <c r="ALU28" s="449"/>
      <c r="ALV28" s="449"/>
      <c r="ALW28" s="449"/>
      <c r="ALX28" s="449"/>
      <c r="ALY28" s="449"/>
      <c r="ALZ28" s="449"/>
      <c r="AMA28" s="449"/>
      <c r="AMB28" s="449"/>
      <c r="AMC28" s="449"/>
      <c r="AMD28" s="449"/>
      <c r="AME28" s="449"/>
      <c r="AMF28" s="449"/>
      <c r="AMG28" s="449"/>
      <c r="AMH28" s="449"/>
      <c r="AMI28" s="449"/>
      <c r="AMJ28" s="449"/>
      <c r="AMK28" s="449"/>
    </row>
    <row r="29" spans="1:1025" x14ac:dyDescent="0.25">
      <c r="A29" s="186"/>
      <c r="B29" s="176"/>
      <c r="C29" s="244"/>
      <c r="D29" s="170"/>
      <c r="E29" s="171"/>
      <c r="F29" s="248"/>
      <c r="G29" s="249"/>
      <c r="H29" s="174"/>
      <c r="I29" s="175"/>
      <c r="J29" s="175"/>
      <c r="K29" s="176"/>
      <c r="L29" s="177"/>
      <c r="M29" s="173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9"/>
    </row>
    <row r="30" spans="1:1025" x14ac:dyDescent="0.25">
      <c r="A30" s="186"/>
      <c r="B30" s="176"/>
      <c r="C30" s="244"/>
      <c r="D30" s="170"/>
      <c r="E30" s="171"/>
      <c r="F30" s="248"/>
      <c r="G30" s="249"/>
      <c r="H30" s="174"/>
      <c r="I30" s="175"/>
      <c r="J30" s="175"/>
      <c r="K30" s="250"/>
      <c r="L30" s="177"/>
      <c r="M30" s="173"/>
      <c r="N30" s="178"/>
      <c r="O30" s="178"/>
      <c r="P30" s="178"/>
      <c r="Q30" s="178"/>
      <c r="R30" s="178"/>
      <c r="S30" s="178"/>
      <c r="T30" s="178"/>
      <c r="U30" s="178"/>
      <c r="V30" s="178"/>
      <c r="W30" s="175"/>
      <c r="X30" s="175"/>
      <c r="Y30" s="175"/>
      <c r="Z30" s="179"/>
    </row>
    <row r="31" spans="1:1025" x14ac:dyDescent="0.25">
      <c r="A31" s="186"/>
      <c r="B31" s="176"/>
      <c r="C31" s="244"/>
      <c r="D31" s="170"/>
      <c r="E31" s="171"/>
      <c r="F31" s="248"/>
      <c r="G31" s="249"/>
      <c r="H31" s="174"/>
      <c r="I31" s="175"/>
      <c r="J31" s="175"/>
      <c r="K31" s="250"/>
      <c r="L31" s="177"/>
      <c r="M31" s="173"/>
      <c r="N31" s="178"/>
      <c r="O31" s="178"/>
      <c r="P31" s="178"/>
      <c r="Q31" s="178"/>
      <c r="R31" s="178"/>
      <c r="S31" s="178"/>
      <c r="T31" s="178"/>
      <c r="U31" s="178"/>
      <c r="V31" s="178"/>
      <c r="W31" s="175"/>
      <c r="X31" s="175"/>
      <c r="Y31" s="175"/>
      <c r="Z31" s="179"/>
    </row>
    <row r="32" spans="1:1025" x14ac:dyDescent="0.25">
      <c r="A32" s="186"/>
      <c r="B32" s="176"/>
      <c r="C32" s="244"/>
      <c r="D32" s="170"/>
      <c r="E32" s="171"/>
      <c r="F32" s="248"/>
      <c r="G32" s="249"/>
      <c r="H32" s="174"/>
      <c r="I32" s="175"/>
      <c r="J32" s="175"/>
      <c r="K32" s="250"/>
      <c r="L32" s="177"/>
      <c r="M32" s="173"/>
      <c r="N32" s="178"/>
      <c r="O32" s="178"/>
      <c r="P32" s="178"/>
      <c r="Q32" s="178"/>
      <c r="R32" s="178"/>
      <c r="S32" s="178"/>
      <c r="T32" s="178"/>
      <c r="U32" s="178"/>
      <c r="V32" s="178"/>
      <c r="W32" s="175"/>
      <c r="X32" s="175"/>
      <c r="Y32" s="175"/>
      <c r="Z32" s="179"/>
    </row>
    <row r="33" spans="1:26" x14ac:dyDescent="0.25">
      <c r="A33" s="186"/>
      <c r="B33" s="176"/>
      <c r="C33" s="244"/>
      <c r="D33" s="170"/>
      <c r="E33" s="171"/>
      <c r="F33" s="248"/>
      <c r="G33" s="249"/>
      <c r="H33" s="174"/>
      <c r="I33" s="175"/>
      <c r="J33" s="175"/>
      <c r="K33" s="250"/>
      <c r="L33" s="177"/>
      <c r="M33" s="173"/>
      <c r="N33" s="175"/>
      <c r="O33" s="178"/>
      <c r="P33" s="175"/>
      <c r="Q33" s="178"/>
      <c r="R33" s="175"/>
      <c r="S33" s="178"/>
      <c r="T33" s="175"/>
      <c r="U33" s="178"/>
      <c r="V33" s="176"/>
      <c r="W33" s="175"/>
      <c r="X33" s="176"/>
      <c r="Y33" s="175"/>
      <c r="Z33" s="179"/>
    </row>
    <row r="34" spans="1:26" x14ac:dyDescent="0.25">
      <c r="A34" s="251"/>
      <c r="B34" s="252"/>
      <c r="C34" s="253"/>
      <c r="D34" s="254"/>
      <c r="E34" s="255"/>
      <c r="F34" s="256"/>
      <c r="G34" s="257"/>
      <c r="H34" s="195"/>
      <c r="I34" s="196"/>
      <c r="J34" s="196"/>
      <c r="K34" s="258"/>
      <c r="L34" s="197"/>
      <c r="M34" s="259"/>
      <c r="N34" s="196"/>
      <c r="O34" s="260"/>
      <c r="P34" s="196"/>
      <c r="Q34" s="260"/>
      <c r="R34" s="196"/>
      <c r="S34" s="260"/>
      <c r="T34" s="196"/>
      <c r="U34" s="260"/>
      <c r="V34" s="189"/>
      <c r="W34" s="196"/>
      <c r="X34" s="189"/>
      <c r="Y34" s="196"/>
      <c r="Z34" s="261"/>
    </row>
    <row r="35" spans="1:26" x14ac:dyDescent="0.25">
      <c r="A35" s="198">
        <v>43555</v>
      </c>
      <c r="B35" s="85" t="s">
        <v>155</v>
      </c>
      <c r="C35" s="86"/>
      <c r="D35" s="87"/>
      <c r="E35" s="200"/>
      <c r="F35" s="87"/>
      <c r="G35" s="90">
        <f t="shared" ref="G35:Z35" si="0">SUM(G5:G34)</f>
        <v>42835.75</v>
      </c>
      <c r="H35" s="91">
        <f t="shared" si="0"/>
        <v>25430</v>
      </c>
      <c r="I35" s="90">
        <f t="shared" si="0"/>
        <v>2364</v>
      </c>
      <c r="J35" s="91">
        <f t="shared" si="0"/>
        <v>4748.46</v>
      </c>
      <c r="K35" s="90">
        <f t="shared" si="0"/>
        <v>5698.6399999999994</v>
      </c>
      <c r="L35" s="91">
        <f t="shared" si="0"/>
        <v>51455</v>
      </c>
      <c r="M35" s="90">
        <f t="shared" si="0"/>
        <v>10491.330000000004</v>
      </c>
      <c r="N35" s="91">
        <f t="shared" si="0"/>
        <v>2288.96</v>
      </c>
      <c r="O35" s="90">
        <f t="shared" si="0"/>
        <v>0</v>
      </c>
      <c r="P35" s="91">
        <f t="shared" si="0"/>
        <v>0</v>
      </c>
      <c r="Q35" s="90">
        <f t="shared" si="0"/>
        <v>11757.039999999999</v>
      </c>
      <c r="R35" s="91">
        <f t="shared" si="0"/>
        <v>1411.59</v>
      </c>
      <c r="S35" s="90">
        <f t="shared" si="0"/>
        <v>0</v>
      </c>
      <c r="T35" s="91">
        <f t="shared" si="0"/>
        <v>13049.690000000002</v>
      </c>
      <c r="U35" s="90">
        <f t="shared" si="0"/>
        <v>430</v>
      </c>
      <c r="V35" s="91">
        <f t="shared" si="0"/>
        <v>0</v>
      </c>
      <c r="W35" s="90">
        <f t="shared" si="0"/>
        <v>80</v>
      </c>
      <c r="X35" s="91">
        <f t="shared" si="0"/>
        <v>420</v>
      </c>
      <c r="Y35" s="90">
        <f t="shared" si="0"/>
        <v>6925</v>
      </c>
      <c r="Z35" s="262">
        <f t="shared" si="0"/>
        <v>4601.3900000000003</v>
      </c>
    </row>
    <row r="36" spans="1:26" x14ac:dyDescent="0.25">
      <c r="A36" s="201">
        <v>43555</v>
      </c>
      <c r="B36" s="99" t="s">
        <v>156</v>
      </c>
      <c r="C36" s="100"/>
      <c r="D36" s="101"/>
      <c r="E36" s="203"/>
      <c r="F36" s="101"/>
      <c r="G36" s="104">
        <f>L36</f>
        <v>10350.460000000001</v>
      </c>
      <c r="H36" s="105">
        <f t="shared" ref="H36:Z36" si="1">SUM(H6:H34)</f>
        <v>0</v>
      </c>
      <c r="I36" s="105">
        <f t="shared" si="1"/>
        <v>0</v>
      </c>
      <c r="J36" s="105">
        <f t="shared" si="1"/>
        <v>250</v>
      </c>
      <c r="K36" s="105">
        <f t="shared" si="1"/>
        <v>3204.15</v>
      </c>
      <c r="L36" s="105">
        <f t="shared" si="1"/>
        <v>10350.460000000001</v>
      </c>
      <c r="M36" s="105">
        <f t="shared" si="1"/>
        <v>2800.71</v>
      </c>
      <c r="N36" s="105">
        <f t="shared" si="1"/>
        <v>704.08999999999992</v>
      </c>
      <c r="O36" s="105">
        <f t="shared" si="1"/>
        <v>0</v>
      </c>
      <c r="P36" s="105">
        <f t="shared" si="1"/>
        <v>0</v>
      </c>
      <c r="Q36" s="105">
        <f t="shared" si="1"/>
        <v>476.88</v>
      </c>
      <c r="R36" s="105">
        <f t="shared" si="1"/>
        <v>0</v>
      </c>
      <c r="S36" s="105">
        <f t="shared" si="1"/>
        <v>0</v>
      </c>
      <c r="T36" s="105">
        <f t="shared" si="1"/>
        <v>5201.5600000000004</v>
      </c>
      <c r="U36" s="105">
        <f t="shared" si="1"/>
        <v>0</v>
      </c>
      <c r="V36" s="105">
        <f t="shared" si="1"/>
        <v>0</v>
      </c>
      <c r="W36" s="105">
        <f t="shared" si="1"/>
        <v>18</v>
      </c>
      <c r="X36" s="105">
        <f t="shared" si="1"/>
        <v>0</v>
      </c>
      <c r="Y36" s="105">
        <f t="shared" si="1"/>
        <v>0</v>
      </c>
      <c r="Z36" s="105">
        <f t="shared" si="1"/>
        <v>1149.22</v>
      </c>
    </row>
    <row r="37" spans="1:26" x14ac:dyDescent="0.25">
      <c r="A37" s="204">
        <v>43555</v>
      </c>
      <c r="B37" s="112" t="s">
        <v>157</v>
      </c>
      <c r="C37" s="113"/>
      <c r="D37" s="114" t="s">
        <v>72</v>
      </c>
      <c r="E37" s="206"/>
      <c r="F37" s="114"/>
      <c r="G37" s="117">
        <f>G35-G36</f>
        <v>32485.29</v>
      </c>
      <c r="H37" s="118">
        <f t="shared" ref="H37:Z37" si="2">H35</f>
        <v>25430</v>
      </c>
      <c r="I37" s="119">
        <f t="shared" si="2"/>
        <v>2364</v>
      </c>
      <c r="J37" s="119">
        <f t="shared" si="2"/>
        <v>4748.46</v>
      </c>
      <c r="K37" s="112">
        <f t="shared" si="2"/>
        <v>5698.6399999999994</v>
      </c>
      <c r="L37" s="120">
        <f t="shared" si="2"/>
        <v>51455</v>
      </c>
      <c r="M37" s="112">
        <f t="shared" si="2"/>
        <v>10491.330000000004</v>
      </c>
      <c r="N37" s="112">
        <f t="shared" si="2"/>
        <v>2288.96</v>
      </c>
      <c r="O37" s="112">
        <f t="shared" si="2"/>
        <v>0</v>
      </c>
      <c r="P37" s="112">
        <f t="shared" si="2"/>
        <v>0</v>
      </c>
      <c r="Q37" s="112">
        <f t="shared" si="2"/>
        <v>11757.039999999999</v>
      </c>
      <c r="R37" s="112">
        <f t="shared" si="2"/>
        <v>1411.59</v>
      </c>
      <c r="S37" s="112">
        <f t="shared" si="2"/>
        <v>0</v>
      </c>
      <c r="T37" s="112">
        <f t="shared" si="2"/>
        <v>13049.690000000002</v>
      </c>
      <c r="U37" s="112">
        <f t="shared" si="2"/>
        <v>430</v>
      </c>
      <c r="V37" s="112">
        <f t="shared" si="2"/>
        <v>0</v>
      </c>
      <c r="W37" s="119">
        <f t="shared" si="2"/>
        <v>80</v>
      </c>
      <c r="X37" s="119">
        <f t="shared" si="2"/>
        <v>420</v>
      </c>
      <c r="Y37" s="119">
        <f t="shared" si="2"/>
        <v>6925</v>
      </c>
      <c r="Z37" s="121">
        <f t="shared" si="2"/>
        <v>4601.3900000000003</v>
      </c>
    </row>
    <row r="38" spans="1:26" x14ac:dyDescent="0.25">
      <c r="A38" s="207"/>
      <c r="B38" s="208"/>
      <c r="C38" s="263"/>
      <c r="D38" s="211"/>
      <c r="E38" s="208"/>
      <c r="F38" s="211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</row>
    <row r="39" spans="1:26" s="212" customFormat="1" x14ac:dyDescent="0.25">
      <c r="A39" s="148"/>
      <c r="C39" s="264"/>
      <c r="D39" s="215"/>
      <c r="E39" s="239"/>
      <c r="F39" s="215"/>
      <c r="G39" s="208" t="s">
        <v>73</v>
      </c>
      <c r="H39" s="216">
        <f>SUM(H37:K37)</f>
        <v>38241.1</v>
      </c>
      <c r="I39" s="216"/>
      <c r="J39" s="216"/>
      <c r="K39" s="216"/>
      <c r="L39" s="208" t="s">
        <v>74</v>
      </c>
      <c r="M39" s="216">
        <f>SUM(M37:Z37)</f>
        <v>51455</v>
      </c>
      <c r="N39" s="265" t="s">
        <v>158</v>
      </c>
      <c r="O39" s="216">
        <f>M39-H39</f>
        <v>13213.900000000001</v>
      </c>
      <c r="P39" s="216" t="s">
        <v>159</v>
      </c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1:26" x14ac:dyDescent="0.25">
      <c r="A40" s="207"/>
      <c r="B40" s="217"/>
      <c r="C40" s="266"/>
      <c r="D40" s="211"/>
      <c r="E40" s="208"/>
      <c r="F40" s="211"/>
      <c r="G40" s="208"/>
      <c r="L40" s="208"/>
    </row>
    <row r="41" spans="1:26" x14ac:dyDescent="0.25">
      <c r="A41" s="207"/>
      <c r="B41" s="208" t="s">
        <v>75</v>
      </c>
      <c r="C41" s="266"/>
      <c r="D41" s="211"/>
      <c r="E41" s="208"/>
      <c r="F41" s="211"/>
      <c r="G41" s="208">
        <f>'Apr - Jun 2019'!G45</f>
        <v>45699.19</v>
      </c>
      <c r="I41" s="143" t="s">
        <v>160</v>
      </c>
      <c r="J41" s="146"/>
      <c r="L41" s="143">
        <v>32835.29</v>
      </c>
    </row>
    <row r="42" spans="1:26" x14ac:dyDescent="0.25">
      <c r="A42" s="207"/>
      <c r="B42" s="217" t="s">
        <v>161</v>
      </c>
      <c r="C42" s="266"/>
      <c r="D42" s="211"/>
      <c r="E42" s="208"/>
      <c r="F42" s="211"/>
      <c r="G42" s="222">
        <f>H39</f>
        <v>38241.1</v>
      </c>
      <c r="I42" s="144" t="s">
        <v>78</v>
      </c>
      <c r="J42" s="146"/>
      <c r="L42" s="224">
        <v>0</v>
      </c>
    </row>
    <row r="43" spans="1:26" x14ac:dyDescent="0.25">
      <c r="B43" s="217"/>
      <c r="C43" s="266"/>
      <c r="G43" s="225">
        <f>SUM(G41:G42)</f>
        <v>83940.290000000008</v>
      </c>
      <c r="I43" s="144"/>
      <c r="J43" s="146"/>
      <c r="L43" s="225">
        <f>SUM(L41:L42)</f>
        <v>32835.29</v>
      </c>
    </row>
    <row r="44" spans="1:26" x14ac:dyDescent="0.25">
      <c r="B44" s="217" t="s">
        <v>162</v>
      </c>
      <c r="C44" s="266"/>
      <c r="G44" s="143">
        <f>L35</f>
        <v>51455</v>
      </c>
      <c r="I44" s="143" t="s">
        <v>80</v>
      </c>
      <c r="L44" s="143">
        <v>350</v>
      </c>
      <c r="M44" s="143" t="s">
        <v>285</v>
      </c>
    </row>
    <row r="45" spans="1:26" x14ac:dyDescent="0.25">
      <c r="B45" s="208" t="s">
        <v>163</v>
      </c>
      <c r="C45" s="266"/>
      <c r="G45" s="227">
        <f>G43-G44</f>
        <v>32485.290000000008</v>
      </c>
      <c r="L45" s="227">
        <f>L43-L44</f>
        <v>32485.29</v>
      </c>
      <c r="M45" s="225" t="s">
        <v>164</v>
      </c>
    </row>
    <row r="46" spans="1:26" x14ac:dyDescent="0.25">
      <c r="B46" s="217"/>
      <c r="C46" s="266"/>
    </row>
    <row r="47" spans="1:26" x14ac:dyDescent="0.25">
      <c r="L47" s="225">
        <f>L45-G45</f>
        <v>0</v>
      </c>
      <c r="M47" s="143" t="s">
        <v>83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zoomScale="80" zoomScaleNormal="80" workbookViewId="0">
      <selection activeCell="G9" sqref="G9"/>
    </sheetView>
  </sheetViews>
  <sheetFormatPr defaultRowHeight="15" x14ac:dyDescent="0.25"/>
  <cols>
    <col min="1" max="1025" width="10.7109375" style="147" customWidth="1"/>
  </cols>
  <sheetData>
    <row r="1" spans="1:8" x14ac:dyDescent="0.25">
      <c r="A1" s="212" t="s">
        <v>165</v>
      </c>
    </row>
    <row r="3" spans="1:8" x14ac:dyDescent="0.25">
      <c r="A3" s="212" t="s">
        <v>166</v>
      </c>
    </row>
    <row r="5" spans="1:8" x14ac:dyDescent="0.25">
      <c r="A5" s="143" t="s">
        <v>167</v>
      </c>
      <c r="B5" s="144"/>
      <c r="C5" s="146"/>
      <c r="E5" s="143" t="s">
        <v>168</v>
      </c>
      <c r="G5" s="270">
        <v>32835.29</v>
      </c>
    </row>
    <row r="6" spans="1:8" x14ac:dyDescent="0.25">
      <c r="A6" s="143"/>
      <c r="B6" s="144"/>
      <c r="C6" s="146"/>
      <c r="D6" s="143"/>
      <c r="G6" s="225"/>
    </row>
    <row r="7" spans="1:8" x14ac:dyDescent="0.25">
      <c r="A7" s="143" t="s">
        <v>169</v>
      </c>
      <c r="B7" s="144"/>
      <c r="C7" s="146"/>
      <c r="D7" s="143"/>
      <c r="G7" s="267"/>
    </row>
    <row r="8" spans="1:8" x14ac:dyDescent="0.25">
      <c r="A8" s="143"/>
      <c r="B8" s="144"/>
      <c r="C8" s="146"/>
      <c r="D8" s="143"/>
      <c r="G8" s="225">
        <f>SUM(G5:G7)</f>
        <v>32835.29</v>
      </c>
    </row>
    <row r="9" spans="1:8" x14ac:dyDescent="0.25">
      <c r="A9" s="143" t="s">
        <v>80</v>
      </c>
      <c r="B9" s="143"/>
      <c r="C9" s="143" t="s">
        <v>170</v>
      </c>
      <c r="D9" s="143"/>
      <c r="G9" s="143">
        <v>350</v>
      </c>
    </row>
    <row r="10" spans="1:8" ht="25.9" customHeight="1" x14ac:dyDescent="0.25">
      <c r="A10" s="225" t="s">
        <v>171</v>
      </c>
      <c r="B10" s="143"/>
      <c r="C10" s="143"/>
      <c r="D10" s="143"/>
      <c r="G10" s="227">
        <f>G8-G9</f>
        <v>32485.29</v>
      </c>
      <c r="H10" s="147" t="s">
        <v>172</v>
      </c>
    </row>
    <row r="11" spans="1:8" ht="25.9" customHeight="1" x14ac:dyDescent="0.25">
      <c r="A11" s="225"/>
      <c r="B11" s="143"/>
      <c r="C11" s="143"/>
      <c r="D11" s="143"/>
      <c r="G11" s="268"/>
    </row>
    <row r="12" spans="1:8" ht="25.9" customHeight="1" x14ac:dyDescent="0.25">
      <c r="A12" s="225" t="s">
        <v>173</v>
      </c>
      <c r="B12" s="143"/>
      <c r="C12" s="143"/>
      <c r="D12" s="143"/>
      <c r="G12" s="268"/>
    </row>
    <row r="14" spans="1:8" x14ac:dyDescent="0.25">
      <c r="A14" s="208" t="s">
        <v>174</v>
      </c>
      <c r="B14" s="218"/>
      <c r="C14" s="211"/>
      <c r="G14" s="208">
        <v>45699.19</v>
      </c>
    </row>
    <row r="15" spans="1:8" x14ac:dyDescent="0.25">
      <c r="A15" s="217" t="s">
        <v>175</v>
      </c>
      <c r="B15" s="218"/>
      <c r="C15" s="211"/>
      <c r="G15" s="269">
        <f>'Jan - March 2020'!H39</f>
        <v>38241.1</v>
      </c>
    </row>
    <row r="16" spans="1:8" x14ac:dyDescent="0.25">
      <c r="A16" s="217"/>
      <c r="B16" s="218"/>
      <c r="C16" s="146"/>
      <c r="G16" s="225">
        <f>SUM(G14:G15)</f>
        <v>83940.290000000008</v>
      </c>
    </row>
    <row r="17" spans="1:9" x14ac:dyDescent="0.25">
      <c r="A17" s="217" t="s">
        <v>176</v>
      </c>
      <c r="B17" s="218"/>
      <c r="C17" s="146"/>
      <c r="G17" s="143">
        <f>'Jan - March 2020'!M39</f>
        <v>51455</v>
      </c>
    </row>
    <row r="18" spans="1:9" ht="24" customHeight="1" x14ac:dyDescent="0.25">
      <c r="A18" s="208" t="s">
        <v>283</v>
      </c>
      <c r="B18" s="218"/>
      <c r="C18" s="146"/>
      <c r="G18" s="227">
        <f>G16-G17</f>
        <v>32485.290000000008</v>
      </c>
      <c r="I18" s="270">
        <f>G18-G10</f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T79"/>
  <sheetViews>
    <sheetView zoomScale="80" zoomScaleNormal="80" workbookViewId="0">
      <selection activeCell="N50" sqref="N50"/>
    </sheetView>
  </sheetViews>
  <sheetFormatPr defaultRowHeight="15" x14ac:dyDescent="0.25"/>
  <cols>
    <col min="1" max="1" width="29.85546875" customWidth="1"/>
    <col min="2" max="2" width="8.5703125" customWidth="1"/>
    <col min="3" max="3" width="12.28515625" customWidth="1"/>
    <col min="4" max="4" width="8" customWidth="1"/>
    <col min="5" max="5" width="9.7109375" customWidth="1"/>
    <col min="6" max="6" width="8.5703125" customWidth="1"/>
    <col min="7" max="7" width="10.85546875" customWidth="1"/>
    <col min="8" max="8" width="12.7109375" customWidth="1"/>
    <col min="9" max="9" width="10.5703125" customWidth="1"/>
    <col min="10" max="10" width="8.5703125" customWidth="1"/>
    <col min="11" max="11" width="11" customWidth="1"/>
    <col min="12" max="12" width="8.5703125" customWidth="1"/>
    <col min="13" max="13" width="11.28515625" customWidth="1"/>
    <col min="14" max="14" width="10.140625" customWidth="1"/>
    <col min="15" max="15" width="11.5703125" customWidth="1"/>
    <col min="16" max="17" width="8.5703125" customWidth="1"/>
    <col min="18" max="18" width="11.5703125" customWidth="1"/>
    <col min="19" max="1025" width="8.5703125" customWidth="1"/>
  </cols>
  <sheetData>
    <row r="5" spans="1:18" x14ac:dyDescent="0.25">
      <c r="B5" s="239" t="s">
        <v>2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</row>
    <row r="6" spans="1:18" ht="30" x14ac:dyDescent="0.25">
      <c r="B6" s="271" t="s">
        <v>9</v>
      </c>
      <c r="C6" s="272" t="s">
        <v>85</v>
      </c>
      <c r="D6" s="272" t="s">
        <v>15</v>
      </c>
      <c r="E6" s="272" t="s">
        <v>16</v>
      </c>
      <c r="F6" s="272" t="s">
        <v>17</v>
      </c>
      <c r="G6" s="272" t="s">
        <v>86</v>
      </c>
      <c r="H6" s="272" t="s">
        <v>87</v>
      </c>
      <c r="I6" s="272" t="s">
        <v>88</v>
      </c>
      <c r="J6" s="272" t="s">
        <v>21</v>
      </c>
      <c r="K6" s="272" t="s">
        <v>89</v>
      </c>
      <c r="L6" s="272" t="s">
        <v>23</v>
      </c>
      <c r="M6" s="273" t="s">
        <v>90</v>
      </c>
      <c r="N6" s="272" t="s">
        <v>91</v>
      </c>
      <c r="O6" s="272" t="s">
        <v>26</v>
      </c>
      <c r="P6" s="274" t="s">
        <v>27</v>
      </c>
      <c r="R6" t="s">
        <v>177</v>
      </c>
    </row>
    <row r="7" spans="1:18" x14ac:dyDescent="0.25">
      <c r="A7" t="s">
        <v>178</v>
      </c>
      <c r="B7" s="275"/>
      <c r="C7" s="275">
        <v>9000</v>
      </c>
      <c r="D7" s="275">
        <v>2000</v>
      </c>
      <c r="E7" s="275">
        <v>290</v>
      </c>
      <c r="F7" s="275">
        <v>200</v>
      </c>
      <c r="G7" s="275">
        <v>10000</v>
      </c>
      <c r="H7" s="275">
        <v>2000</v>
      </c>
      <c r="I7" s="275">
        <v>700</v>
      </c>
      <c r="J7" s="275">
        <v>1250</v>
      </c>
      <c r="K7" s="275">
        <v>700</v>
      </c>
      <c r="L7" s="275">
        <v>1</v>
      </c>
      <c r="M7" s="275">
        <v>84</v>
      </c>
      <c r="N7" s="275">
        <v>750</v>
      </c>
      <c r="O7" s="275">
        <v>350</v>
      </c>
      <c r="P7" s="275"/>
      <c r="R7" s="276">
        <f>SUM(C7:O7)</f>
        <v>27325</v>
      </c>
    </row>
    <row r="8" spans="1:18" x14ac:dyDescent="0.25"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</row>
    <row r="9" spans="1:18" x14ac:dyDescent="0.25"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</row>
    <row r="10" spans="1:18" x14ac:dyDescent="0.25">
      <c r="A10" t="s">
        <v>179</v>
      </c>
      <c r="B10" s="275">
        <f>'Jan - March 2020'!L37</f>
        <v>51455</v>
      </c>
      <c r="C10" s="275">
        <f>'Jan - March 2020'!M37</f>
        <v>10491.330000000004</v>
      </c>
      <c r="D10" s="275">
        <f>'Jan - March 2020'!N37</f>
        <v>2288.96</v>
      </c>
      <c r="E10" s="275">
        <f>'Jan - March 2020'!O37</f>
        <v>0</v>
      </c>
      <c r="F10" s="275">
        <f>'Jan - March 2020'!P37</f>
        <v>0</v>
      </c>
      <c r="G10" s="275">
        <f>'Jan - March 2020'!Q37</f>
        <v>11757.039999999999</v>
      </c>
      <c r="H10" s="275">
        <f>'Jan - March 2020'!R37</f>
        <v>1411.59</v>
      </c>
      <c r="I10" s="275">
        <f>'Jan - March 2020'!S37</f>
        <v>0</v>
      </c>
      <c r="J10" s="275">
        <f>'Jan - March 2020'!T37</f>
        <v>13049.690000000002</v>
      </c>
      <c r="K10" s="275">
        <f>'Jan - March 2020'!U37</f>
        <v>430</v>
      </c>
      <c r="L10" s="275">
        <f>'Jan - March 2020'!V37</f>
        <v>0</v>
      </c>
      <c r="M10" s="275">
        <f>'Jan - March 2020'!W37</f>
        <v>80</v>
      </c>
      <c r="N10" s="275">
        <f>'Jan - March 2020'!X37</f>
        <v>420</v>
      </c>
      <c r="O10" s="275">
        <f>'Jan - March 2020'!Y37</f>
        <v>6925</v>
      </c>
      <c r="P10" s="275">
        <f>'Jan - March 2020'!Z37</f>
        <v>4601.3900000000003</v>
      </c>
      <c r="R10" s="276">
        <f>SUM(C10:O10)</f>
        <v>46853.61</v>
      </c>
    </row>
    <row r="11" spans="1:18" x14ac:dyDescent="0.25"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3" spans="1:18" x14ac:dyDescent="0.25">
      <c r="A13" s="85" t="s">
        <v>155</v>
      </c>
      <c r="B13" s="276">
        <f>'Jan - March 2020'!L35</f>
        <v>51455</v>
      </c>
      <c r="C13" s="276">
        <f>'Jan - March 2020'!M35</f>
        <v>10491.330000000004</v>
      </c>
      <c r="D13" s="276">
        <f>'Jan - March 2020'!N35</f>
        <v>2288.96</v>
      </c>
      <c r="E13" s="276">
        <f>'Jan - March 2020'!O35</f>
        <v>0</v>
      </c>
      <c r="F13" s="276">
        <f>'Jan - March 2020'!P35</f>
        <v>0</v>
      </c>
      <c r="G13" s="276">
        <f>'Jan - March 2020'!Q35</f>
        <v>11757.039999999999</v>
      </c>
      <c r="H13" s="276">
        <f>'Jan - March 2020'!R35</f>
        <v>1411.59</v>
      </c>
      <c r="I13" s="276">
        <f>'Jan - March 2020'!S35</f>
        <v>0</v>
      </c>
      <c r="J13" s="276">
        <f>'Jan - March 2020'!T35</f>
        <v>13049.690000000002</v>
      </c>
      <c r="K13" s="276">
        <f>'Jan - March 2020'!U35</f>
        <v>430</v>
      </c>
      <c r="L13" s="276">
        <f>'Jan - March 2020'!V35</f>
        <v>0</v>
      </c>
      <c r="M13" s="276">
        <f>'Jan - March 2020'!W35</f>
        <v>80</v>
      </c>
      <c r="N13" s="276">
        <f>'Jan - March 2020'!X35</f>
        <v>420</v>
      </c>
      <c r="O13" s="276">
        <f>'Jan - March 2020'!Y35</f>
        <v>6925</v>
      </c>
      <c r="P13" s="276">
        <f>'Jan - March 2020'!Z35</f>
        <v>4601.3900000000003</v>
      </c>
    </row>
    <row r="14" spans="1:18" x14ac:dyDescent="0.25">
      <c r="A14" s="99" t="s">
        <v>156</v>
      </c>
      <c r="B14" s="276">
        <f>'Jan - March 2020'!L36</f>
        <v>10350.460000000001</v>
      </c>
      <c r="C14" s="276">
        <f>'Jan - March 2020'!M36</f>
        <v>2800.71</v>
      </c>
      <c r="D14" s="276">
        <f>'Jan - March 2020'!N36</f>
        <v>704.08999999999992</v>
      </c>
      <c r="E14" s="276">
        <f>'Jan - March 2020'!O36</f>
        <v>0</v>
      </c>
      <c r="F14" s="276">
        <f>'Jan - March 2020'!P36</f>
        <v>0</v>
      </c>
      <c r="G14" s="276">
        <f>'Jan - March 2020'!Q36</f>
        <v>476.88</v>
      </c>
      <c r="H14" s="276">
        <f>'Jan - March 2020'!R36</f>
        <v>0</v>
      </c>
      <c r="I14" s="276">
        <f>'Jan - March 2020'!S36</f>
        <v>0</v>
      </c>
      <c r="J14" s="276">
        <f>'Jan - March 2020'!T36</f>
        <v>5201.5600000000004</v>
      </c>
      <c r="K14" s="276">
        <f>'Jan - March 2020'!U36</f>
        <v>0</v>
      </c>
      <c r="L14" s="276">
        <f>'Jan - March 2020'!V36</f>
        <v>0</v>
      </c>
      <c r="M14" s="276">
        <f>'Jan - March 2020'!W36</f>
        <v>18</v>
      </c>
      <c r="N14" s="276">
        <f>'Jan - March 2020'!X36</f>
        <v>0</v>
      </c>
      <c r="O14" s="276">
        <f>'Jan - March 2020'!Y36</f>
        <v>0</v>
      </c>
      <c r="P14" s="276">
        <f>'Jan - March 2020'!Z36</f>
        <v>1149.22</v>
      </c>
    </row>
    <row r="15" spans="1:18" x14ac:dyDescent="0.25">
      <c r="A15" s="112" t="s">
        <v>157</v>
      </c>
      <c r="B15" s="276">
        <f>'Jan - March 2020'!L37</f>
        <v>51455</v>
      </c>
      <c r="C15" s="276">
        <f>'Jan - March 2020'!M37</f>
        <v>10491.330000000004</v>
      </c>
      <c r="D15" s="276">
        <f>'Jan - March 2020'!N37</f>
        <v>2288.96</v>
      </c>
      <c r="E15" s="276">
        <f>'Jan - March 2020'!O37</f>
        <v>0</v>
      </c>
      <c r="F15" s="276">
        <f>'Jan - March 2020'!P37</f>
        <v>0</v>
      </c>
      <c r="G15" s="276">
        <f>'Jan - March 2020'!Q37</f>
        <v>11757.039999999999</v>
      </c>
      <c r="H15" s="276">
        <f>'Jan - March 2020'!R37</f>
        <v>1411.59</v>
      </c>
      <c r="I15" s="276">
        <f>'Jan - March 2020'!S37</f>
        <v>0</v>
      </c>
      <c r="J15" s="276">
        <f>'Jan - March 2020'!T37</f>
        <v>13049.690000000002</v>
      </c>
      <c r="K15" s="276">
        <f>'Jan - March 2020'!U37</f>
        <v>430</v>
      </c>
      <c r="L15" s="276">
        <f>'Jan - March 2020'!V37</f>
        <v>0</v>
      </c>
      <c r="M15" s="276">
        <f>'Jan - March 2020'!W37</f>
        <v>80</v>
      </c>
      <c r="N15" s="276">
        <f>'Jan - March 2020'!X37</f>
        <v>420</v>
      </c>
      <c r="O15" s="276">
        <f>'Jan - March 2020'!Y37</f>
        <v>6925</v>
      </c>
      <c r="P15" s="276">
        <f>'Jan - March 2020'!Z37</f>
        <v>4601.3900000000003</v>
      </c>
    </row>
    <row r="16" spans="1:18" x14ac:dyDescent="0.25">
      <c r="I16" s="277"/>
    </row>
    <row r="19" spans="1:20" x14ac:dyDescent="0.25">
      <c r="A19" t="s">
        <v>180</v>
      </c>
      <c r="C19" t="str">
        <f t="shared" ref="C19:O19" si="0">IF(C15&lt;=C7,"Under","over")</f>
        <v>over</v>
      </c>
      <c r="D19" t="str">
        <f t="shared" si="0"/>
        <v>over</v>
      </c>
      <c r="E19" t="str">
        <f t="shared" si="0"/>
        <v>Under</v>
      </c>
      <c r="F19" t="str">
        <f t="shared" si="0"/>
        <v>Under</v>
      </c>
      <c r="G19" t="str">
        <f t="shared" si="0"/>
        <v>over</v>
      </c>
      <c r="H19" t="str">
        <f t="shared" si="0"/>
        <v>Under</v>
      </c>
      <c r="I19" t="str">
        <f t="shared" si="0"/>
        <v>Under</v>
      </c>
      <c r="J19" t="str">
        <f t="shared" si="0"/>
        <v>over</v>
      </c>
      <c r="K19" t="str">
        <f t="shared" si="0"/>
        <v>Under</v>
      </c>
      <c r="L19" t="str">
        <f t="shared" si="0"/>
        <v>Under</v>
      </c>
      <c r="M19" t="str">
        <f t="shared" si="0"/>
        <v>Under</v>
      </c>
      <c r="N19" t="str">
        <f t="shared" si="0"/>
        <v>Under</v>
      </c>
      <c r="O19" t="str">
        <f t="shared" si="0"/>
        <v>over</v>
      </c>
    </row>
    <row r="22" spans="1:20" ht="30" x14ac:dyDescent="0.25">
      <c r="C22" s="272" t="s">
        <v>85</v>
      </c>
      <c r="D22" s="272" t="s">
        <v>15</v>
      </c>
      <c r="E22" s="272" t="s">
        <v>16</v>
      </c>
      <c r="F22" s="272" t="s">
        <v>17</v>
      </c>
      <c r="G22" s="272" t="s">
        <v>86</v>
      </c>
      <c r="H22" s="272" t="s">
        <v>87</v>
      </c>
      <c r="I22" s="272" t="s">
        <v>88</v>
      </c>
      <c r="J22" s="272" t="s">
        <v>21</v>
      </c>
      <c r="K22" s="272" t="s">
        <v>89</v>
      </c>
      <c r="L22" s="272" t="s">
        <v>23</v>
      </c>
      <c r="M22" s="273" t="s">
        <v>90</v>
      </c>
      <c r="N22" s="272" t="s">
        <v>91</v>
      </c>
      <c r="O22" s="272" t="s">
        <v>26</v>
      </c>
      <c r="P22" s="274" t="s">
        <v>27</v>
      </c>
      <c r="R22" t="s">
        <v>181</v>
      </c>
    </row>
    <row r="23" spans="1:20" s="278" customFormat="1" x14ac:dyDescent="0.25">
      <c r="A23" s="278" t="s">
        <v>182</v>
      </c>
      <c r="C23" s="278">
        <v>9000</v>
      </c>
      <c r="D23" s="278">
        <v>2000</v>
      </c>
      <c r="E23" s="278">
        <v>290</v>
      </c>
      <c r="F23" s="278">
        <v>200</v>
      </c>
      <c r="G23" s="278">
        <v>10000</v>
      </c>
      <c r="H23" s="278">
        <v>2000</v>
      </c>
      <c r="I23" s="278">
        <v>700</v>
      </c>
      <c r="J23" s="278">
        <v>1250</v>
      </c>
      <c r="K23" s="278">
        <v>700</v>
      </c>
      <c r="L23" s="278">
        <v>1</v>
      </c>
      <c r="M23" s="278">
        <v>84</v>
      </c>
      <c r="N23" s="278">
        <v>750</v>
      </c>
      <c r="O23" s="278">
        <v>350</v>
      </c>
      <c r="R23" s="278">
        <f>SUM(C23:O23)</f>
        <v>27325</v>
      </c>
    </row>
    <row r="24" spans="1:20" s="279" customFormat="1" x14ac:dyDescent="0.25">
      <c r="A24" s="279" t="s">
        <v>183</v>
      </c>
      <c r="C24" s="279">
        <f>'Oct - Dec 2019'!M57</f>
        <v>10254.160000000003</v>
      </c>
      <c r="D24" s="279">
        <f>'Oct - Dec 2019'!N57</f>
        <v>2113.16</v>
      </c>
      <c r="E24" s="279">
        <f>'Oct - Dec 2019'!O57</f>
        <v>0</v>
      </c>
      <c r="F24" s="279">
        <v>0</v>
      </c>
      <c r="G24" s="279">
        <f>'Oct - Dec 2019'!Q57</f>
        <v>15040.213333333333</v>
      </c>
      <c r="H24" s="279">
        <f>'Oct - Dec 2019'!R57</f>
        <v>1882.12</v>
      </c>
      <c r="I24" s="279">
        <v>0</v>
      </c>
      <c r="J24" s="279">
        <f>'Oct - Dec 2019'!T57+5000</f>
        <v>15464.173333333334</v>
      </c>
      <c r="K24" s="279">
        <f>'Oct - Dec 2019'!U57</f>
        <v>573.33333333333326</v>
      </c>
      <c r="L24" s="279">
        <v>1</v>
      </c>
      <c r="M24" s="279">
        <v>72</v>
      </c>
      <c r="N24" s="279">
        <f>'Oct - Dec 2019'!X57</f>
        <v>560</v>
      </c>
      <c r="O24" s="279">
        <v>6925</v>
      </c>
      <c r="P24" s="279">
        <f>'Oct - Dec 2019'!Z57</f>
        <v>0</v>
      </c>
      <c r="R24" s="279">
        <f>SUM(C24:O24)</f>
        <v>52885.16</v>
      </c>
      <c r="S24" s="279">
        <f>'Oct - Dec 2019'!AA58</f>
        <v>44959</v>
      </c>
      <c r="T24" s="279" t="s">
        <v>184</v>
      </c>
    </row>
    <row r="25" spans="1:20" s="278" customFormat="1" x14ac:dyDescent="0.25">
      <c r="A25" s="278" t="s">
        <v>185</v>
      </c>
      <c r="C25" s="279">
        <v>12100</v>
      </c>
      <c r="D25" s="279">
        <v>2200</v>
      </c>
      <c r="E25" s="279">
        <v>290</v>
      </c>
      <c r="F25" s="279">
        <v>200</v>
      </c>
      <c r="G25" s="279">
        <v>15040</v>
      </c>
      <c r="H25" s="279">
        <v>2000</v>
      </c>
      <c r="I25" s="279">
        <v>0</v>
      </c>
      <c r="J25" s="279">
        <f>7100-3495-1845</f>
        <v>1760</v>
      </c>
      <c r="K25" s="279">
        <v>700</v>
      </c>
      <c r="L25" s="279">
        <v>0</v>
      </c>
      <c r="M25" s="279">
        <v>84</v>
      </c>
      <c r="N25" s="279">
        <v>560</v>
      </c>
      <c r="O25" s="279">
        <v>3350</v>
      </c>
      <c r="R25" s="279">
        <f>SUM(C25:O25)</f>
        <v>38284</v>
      </c>
    </row>
    <row r="26" spans="1:20" s="278" customFormat="1" x14ac:dyDescent="0.25">
      <c r="A26" s="278" t="s">
        <v>186</v>
      </c>
      <c r="C26" s="280">
        <f t="shared" ref="C26:O26" si="1">C24/C23</f>
        <v>1.1393511111111114</v>
      </c>
      <c r="D26" s="280">
        <f t="shared" si="1"/>
        <v>1.0565799999999999</v>
      </c>
      <c r="E26" s="280">
        <f t="shared" si="1"/>
        <v>0</v>
      </c>
      <c r="F26" s="280">
        <f t="shared" si="1"/>
        <v>0</v>
      </c>
      <c r="G26" s="280">
        <f t="shared" si="1"/>
        <v>1.5040213333333332</v>
      </c>
      <c r="H26" s="280">
        <f t="shared" si="1"/>
        <v>0.9410599999999999</v>
      </c>
      <c r="I26" s="280">
        <f t="shared" si="1"/>
        <v>0</v>
      </c>
      <c r="J26" s="280">
        <f t="shared" si="1"/>
        <v>12.371338666666666</v>
      </c>
      <c r="K26" s="280">
        <f t="shared" si="1"/>
        <v>0.81904761904761891</v>
      </c>
      <c r="L26" s="280">
        <f t="shared" si="1"/>
        <v>1</v>
      </c>
      <c r="M26" s="280">
        <f t="shared" si="1"/>
        <v>0.8571428571428571</v>
      </c>
      <c r="N26" s="280">
        <f t="shared" si="1"/>
        <v>0.7466666666666667</v>
      </c>
      <c r="O26" s="280">
        <f t="shared" si="1"/>
        <v>19.785714285714285</v>
      </c>
      <c r="Q26" s="278" t="s">
        <v>187</v>
      </c>
      <c r="R26" s="281">
        <f>R25/R23</f>
        <v>1.4010612991765783</v>
      </c>
      <c r="S26" s="282">
        <f>(1/(R24/R25)-1)*100</f>
        <v>-27.609181857443577</v>
      </c>
      <c r="T26" s="278" t="s">
        <v>188</v>
      </c>
    </row>
    <row r="27" spans="1:20" x14ac:dyDescent="0.25">
      <c r="A27" s="278" t="s">
        <v>189</v>
      </c>
      <c r="C27">
        <v>12100</v>
      </c>
      <c r="D27">
        <v>2200</v>
      </c>
      <c r="E27">
        <v>290</v>
      </c>
      <c r="F27">
        <v>200</v>
      </c>
      <c r="G27">
        <v>12500</v>
      </c>
      <c r="H27">
        <v>2000</v>
      </c>
      <c r="I27">
        <v>0</v>
      </c>
      <c r="J27">
        <v>1760</v>
      </c>
      <c r="K27">
        <v>580</v>
      </c>
      <c r="M27">
        <v>84</v>
      </c>
      <c r="N27">
        <v>470</v>
      </c>
      <c r="O27">
        <v>3350</v>
      </c>
      <c r="R27">
        <f>SUM(C27:O27)</f>
        <v>35534</v>
      </c>
      <c r="S27" t="s">
        <v>190</v>
      </c>
    </row>
    <row r="28" spans="1:20" hidden="1" x14ac:dyDescent="0.25"/>
    <row r="29" spans="1:20" hidden="1" x14ac:dyDescent="0.25"/>
    <row r="30" spans="1:20" hidden="1" x14ac:dyDescent="0.25"/>
    <row r="31" spans="1:20" hidden="1" x14ac:dyDescent="0.25"/>
    <row r="32" spans="1:20" hidden="1" x14ac:dyDescent="0.25">
      <c r="M32" s="283" t="s">
        <v>191</v>
      </c>
      <c r="N32" s="284" t="s">
        <v>192</v>
      </c>
      <c r="O32" s="284" t="s">
        <v>193</v>
      </c>
      <c r="P32" s="285" t="s">
        <v>194</v>
      </c>
      <c r="Q32" s="286"/>
    </row>
    <row r="33" spans="13:17" hidden="1" x14ac:dyDescent="0.25">
      <c r="M33" s="287">
        <f>'Jan - March 2020'!H39</f>
        <v>38241.1</v>
      </c>
      <c r="N33" s="288">
        <f>'Jan - March 2020'!M39</f>
        <v>51455</v>
      </c>
      <c r="O33" s="288">
        <f>M33-N33</f>
        <v>-13213.900000000001</v>
      </c>
      <c r="P33" s="289" t="s">
        <v>195</v>
      </c>
      <c r="Q33" s="290"/>
    </row>
    <row r="34" spans="13:17" hidden="1" x14ac:dyDescent="0.25">
      <c r="M34" s="287"/>
      <c r="N34" s="288"/>
      <c r="O34" s="288"/>
      <c r="P34" s="289"/>
      <c r="Q34" s="290"/>
    </row>
    <row r="35" spans="13:17" hidden="1" x14ac:dyDescent="0.25">
      <c r="M35" s="291" t="s">
        <v>196</v>
      </c>
      <c r="N35" s="289"/>
      <c r="O35" s="289"/>
      <c r="P35" s="289"/>
      <c r="Q35" s="290"/>
    </row>
    <row r="36" spans="13:17" hidden="1" x14ac:dyDescent="0.25">
      <c r="M36" s="291" t="s">
        <v>197</v>
      </c>
      <c r="N36" s="289"/>
      <c r="O36" s="289"/>
      <c r="P36" s="289" t="s">
        <v>198</v>
      </c>
      <c r="Q36" s="290"/>
    </row>
    <row r="37" spans="13:17" hidden="1" x14ac:dyDescent="0.25">
      <c r="M37" s="291" t="s">
        <v>199</v>
      </c>
      <c r="N37" s="289"/>
      <c r="O37" s="289"/>
      <c r="P37" s="292" t="s">
        <v>200</v>
      </c>
      <c r="Q37" s="290"/>
    </row>
    <row r="38" spans="13:17" hidden="1" x14ac:dyDescent="0.25">
      <c r="M38" s="291" t="s">
        <v>201</v>
      </c>
      <c r="N38" s="289"/>
      <c r="O38" s="289"/>
      <c r="P38" s="292" t="s">
        <v>202</v>
      </c>
      <c r="Q38" s="290"/>
    </row>
    <row r="39" spans="13:17" hidden="1" x14ac:dyDescent="0.25">
      <c r="M39" s="291" t="s">
        <v>203</v>
      </c>
      <c r="N39" s="289"/>
      <c r="O39" s="289"/>
      <c r="P39" s="292" t="s">
        <v>204</v>
      </c>
      <c r="Q39" s="290"/>
    </row>
    <row r="40" spans="13:17" hidden="1" x14ac:dyDescent="0.25">
      <c r="M40" s="291"/>
      <c r="N40" s="289"/>
      <c r="O40" s="289"/>
      <c r="P40" s="289"/>
      <c r="Q40" s="290"/>
    </row>
    <row r="41" spans="13:17" hidden="1" x14ac:dyDescent="0.25">
      <c r="M41" s="291" t="s">
        <v>205</v>
      </c>
      <c r="N41" s="289"/>
      <c r="O41" s="289"/>
      <c r="P41" s="289"/>
      <c r="Q41" s="290"/>
    </row>
    <row r="42" spans="13:17" hidden="1" x14ac:dyDescent="0.25">
      <c r="M42" s="291" t="s">
        <v>206</v>
      </c>
      <c r="N42" s="289"/>
      <c r="O42" s="289"/>
      <c r="P42" s="289"/>
      <c r="Q42" s="290"/>
    </row>
    <row r="43" spans="13:17" hidden="1" x14ac:dyDescent="0.25">
      <c r="M43" s="291" t="s">
        <v>207</v>
      </c>
      <c r="N43" s="289"/>
      <c r="O43" s="289"/>
      <c r="P43" s="289"/>
      <c r="Q43" s="290"/>
    </row>
    <row r="44" spans="13:17" hidden="1" x14ac:dyDescent="0.25">
      <c r="M44" s="291"/>
      <c r="N44" s="289"/>
      <c r="O44" s="289"/>
      <c r="P44" s="289"/>
      <c r="Q44" s="290"/>
    </row>
    <row r="45" spans="13:17" hidden="1" x14ac:dyDescent="0.25">
      <c r="M45" s="293"/>
      <c r="N45" s="294"/>
      <c r="O45" s="294"/>
      <c r="P45" s="294"/>
      <c r="Q45" s="295"/>
    </row>
    <row r="46" spans="13:17" hidden="1" x14ac:dyDescent="0.25"/>
    <row r="47" spans="13:17" hidden="1" x14ac:dyDescent="0.25"/>
    <row r="48" spans="13:17" hidden="1" x14ac:dyDescent="0.25"/>
    <row r="50" spans="3:19" ht="45" x14ac:dyDescent="0.25">
      <c r="E50" s="296" t="s">
        <v>182</v>
      </c>
      <c r="G50" s="296" t="s">
        <v>208</v>
      </c>
      <c r="I50" s="296" t="s">
        <v>209</v>
      </c>
      <c r="K50" s="296" t="s">
        <v>210</v>
      </c>
      <c r="M50" s="436" t="s">
        <v>278</v>
      </c>
    </row>
    <row r="51" spans="3:19" x14ac:dyDescent="0.25">
      <c r="C51" s="272" t="s">
        <v>14</v>
      </c>
      <c r="E51">
        <f>C23</f>
        <v>9000</v>
      </c>
      <c r="G51" s="297">
        <f>C24</f>
        <v>10254.160000000003</v>
      </c>
      <c r="I51" s="298">
        <f>C26</f>
        <v>1.1393511111111114</v>
      </c>
      <c r="K51" s="297">
        <f>C27</f>
        <v>12100</v>
      </c>
      <c r="L51" s="299"/>
      <c r="M51" s="437">
        <f>K51/E51%</f>
        <v>134.44444444444446</v>
      </c>
    </row>
    <row r="52" spans="3:19" x14ac:dyDescent="0.25">
      <c r="M52" s="436"/>
    </row>
    <row r="53" spans="3:19" x14ac:dyDescent="0.25">
      <c r="C53" s="272" t="s">
        <v>15</v>
      </c>
      <c r="E53">
        <f>D23</f>
        <v>2000</v>
      </c>
      <c r="G53" s="297">
        <f>D24</f>
        <v>2113.16</v>
      </c>
      <c r="I53" s="298">
        <f>D26</f>
        <v>1.0565799999999999</v>
      </c>
      <c r="K53" s="297">
        <f>D27</f>
        <v>2200</v>
      </c>
      <c r="M53" s="437">
        <f t="shared" ref="M53:M73" si="2">K53/E53%</f>
        <v>110</v>
      </c>
    </row>
    <row r="54" spans="3:19" x14ac:dyDescent="0.25">
      <c r="M54" s="436"/>
    </row>
    <row r="55" spans="3:19" x14ac:dyDescent="0.25">
      <c r="C55" s="272" t="s">
        <v>16</v>
      </c>
      <c r="E55">
        <f>E23</f>
        <v>290</v>
      </c>
      <c r="G55" s="297">
        <f>E24</f>
        <v>0</v>
      </c>
      <c r="I55" s="298">
        <f>E26</f>
        <v>0</v>
      </c>
      <c r="K55" s="297">
        <f>E27</f>
        <v>290</v>
      </c>
      <c r="M55" s="436">
        <f t="shared" si="2"/>
        <v>100</v>
      </c>
      <c r="O55">
        <v>33556</v>
      </c>
      <c r="P55" t="s">
        <v>211</v>
      </c>
    </row>
    <row r="56" spans="3:19" x14ac:dyDescent="0.25">
      <c r="M56" s="436"/>
      <c r="O56">
        <v>1978</v>
      </c>
      <c r="P56" t="s">
        <v>212</v>
      </c>
    </row>
    <row r="57" spans="3:19" x14ac:dyDescent="0.25">
      <c r="C57" s="272" t="s">
        <v>17</v>
      </c>
      <c r="E57">
        <f>F23</f>
        <v>200</v>
      </c>
      <c r="G57" s="297">
        <f>F24</f>
        <v>0</v>
      </c>
      <c r="I57" s="298">
        <f>F26</f>
        <v>0</v>
      </c>
      <c r="K57" s="297">
        <f>F27</f>
        <v>200</v>
      </c>
      <c r="M57" s="436">
        <f t="shared" si="2"/>
        <v>100</v>
      </c>
      <c r="O57">
        <f>SUM(O55:O56)</f>
        <v>35534</v>
      </c>
      <c r="P57" t="s">
        <v>213</v>
      </c>
      <c r="R57">
        <v>43644</v>
      </c>
    </row>
    <row r="58" spans="3:19" x14ac:dyDescent="0.25">
      <c r="M58" s="436"/>
      <c r="R58">
        <f>R57+O57</f>
        <v>79178</v>
      </c>
    </row>
    <row r="59" spans="3:19" x14ac:dyDescent="0.25">
      <c r="C59" s="272" t="s">
        <v>18</v>
      </c>
      <c r="E59">
        <f>G23</f>
        <v>10000</v>
      </c>
      <c r="G59" s="297">
        <f>G24</f>
        <v>15040.213333333333</v>
      </c>
      <c r="I59" s="298">
        <f>G26</f>
        <v>1.5040213333333332</v>
      </c>
      <c r="K59" s="297">
        <f>G27</f>
        <v>12500</v>
      </c>
      <c r="M59" s="437">
        <f t="shared" si="2"/>
        <v>125</v>
      </c>
      <c r="R59" s="297">
        <f>R24</f>
        <v>52885.16</v>
      </c>
      <c r="S59" t="s">
        <v>214</v>
      </c>
    </row>
    <row r="60" spans="3:19" x14ac:dyDescent="0.25">
      <c r="M60" s="436"/>
      <c r="Q60" t="s">
        <v>215</v>
      </c>
      <c r="R60" s="297">
        <f>R58-R59</f>
        <v>26292.839999999997</v>
      </c>
    </row>
    <row r="61" spans="3:19" x14ac:dyDescent="0.25">
      <c r="C61" s="272" t="s">
        <v>19</v>
      </c>
      <c r="E61">
        <f>H23</f>
        <v>2000</v>
      </c>
      <c r="G61" s="297">
        <f>H24</f>
        <v>1882.12</v>
      </c>
      <c r="I61" s="298">
        <f>H26</f>
        <v>0.9410599999999999</v>
      </c>
      <c r="K61" s="297">
        <f>H27</f>
        <v>2000</v>
      </c>
      <c r="M61" s="436">
        <f t="shared" si="2"/>
        <v>100</v>
      </c>
      <c r="Q61" t="s">
        <v>216</v>
      </c>
      <c r="R61" s="297">
        <f>R57-R60</f>
        <v>17351.160000000003</v>
      </c>
      <c r="S61" t="s">
        <v>217</v>
      </c>
    </row>
    <row r="62" spans="3:19" x14ac:dyDescent="0.25">
      <c r="M62" s="436"/>
    </row>
    <row r="63" spans="3:19" x14ac:dyDescent="0.25">
      <c r="C63" s="272" t="s">
        <v>20</v>
      </c>
      <c r="E63">
        <f>I23</f>
        <v>700</v>
      </c>
      <c r="G63" s="297">
        <f>I24</f>
        <v>0</v>
      </c>
      <c r="I63" s="298">
        <f>I26</f>
        <v>0</v>
      </c>
      <c r="K63" s="297">
        <f>I27</f>
        <v>0</v>
      </c>
      <c r="M63" s="436">
        <f t="shared" si="2"/>
        <v>0</v>
      </c>
    </row>
    <row r="64" spans="3:19" x14ac:dyDescent="0.25">
      <c r="M64" s="436"/>
    </row>
    <row r="65" spans="3:13" x14ac:dyDescent="0.25">
      <c r="C65" s="272" t="s">
        <v>21</v>
      </c>
      <c r="E65">
        <f>J23</f>
        <v>1250</v>
      </c>
      <c r="G65" s="297">
        <f>J24</f>
        <v>15464.173333333334</v>
      </c>
      <c r="I65" s="298">
        <f>J26</f>
        <v>12.371338666666666</v>
      </c>
      <c r="K65" s="297">
        <f>J27</f>
        <v>1760</v>
      </c>
      <c r="M65" s="437">
        <f t="shared" si="2"/>
        <v>140.80000000000001</v>
      </c>
    </row>
    <row r="66" spans="3:13" x14ac:dyDescent="0.25">
      <c r="M66" s="436"/>
    </row>
    <row r="67" spans="3:13" x14ac:dyDescent="0.25">
      <c r="C67" s="272" t="s">
        <v>22</v>
      </c>
      <c r="E67">
        <f>K23</f>
        <v>700</v>
      </c>
      <c r="G67" s="297">
        <f>K24</f>
        <v>573.33333333333326</v>
      </c>
      <c r="I67" s="298">
        <f>K26</f>
        <v>0.81904761904761891</v>
      </c>
      <c r="K67" s="297">
        <f>K27</f>
        <v>580</v>
      </c>
      <c r="M67" s="436">
        <f t="shared" si="2"/>
        <v>82.857142857142861</v>
      </c>
    </row>
    <row r="68" spans="3:13" x14ac:dyDescent="0.25">
      <c r="M68" s="436"/>
    </row>
    <row r="69" spans="3:13" ht="30" x14ac:dyDescent="0.25">
      <c r="C69" s="273" t="s">
        <v>24</v>
      </c>
      <c r="E69">
        <f>M23</f>
        <v>84</v>
      </c>
      <c r="G69" s="297">
        <f>M24</f>
        <v>72</v>
      </c>
      <c r="I69" s="298">
        <f>M26</f>
        <v>0.8571428571428571</v>
      </c>
      <c r="K69" s="297">
        <f>M27</f>
        <v>84</v>
      </c>
      <c r="M69" s="436">
        <f t="shared" si="2"/>
        <v>100</v>
      </c>
    </row>
    <row r="70" spans="3:13" x14ac:dyDescent="0.25">
      <c r="M70" s="436"/>
    </row>
    <row r="71" spans="3:13" x14ac:dyDescent="0.25">
      <c r="C71" s="272" t="s">
        <v>25</v>
      </c>
      <c r="E71">
        <f>N23</f>
        <v>750</v>
      </c>
      <c r="G71" s="297">
        <f>N24</f>
        <v>560</v>
      </c>
      <c r="I71" s="298">
        <f>N26</f>
        <v>0.7466666666666667</v>
      </c>
      <c r="K71" s="297">
        <f>N27</f>
        <v>470</v>
      </c>
      <c r="M71" s="436">
        <f t="shared" si="2"/>
        <v>62.666666666666664</v>
      </c>
    </row>
    <row r="72" spans="3:13" x14ac:dyDescent="0.25">
      <c r="M72" s="436"/>
    </row>
    <row r="73" spans="3:13" x14ac:dyDescent="0.25">
      <c r="C73" s="272" t="s">
        <v>26</v>
      </c>
      <c r="E73">
        <f>O23</f>
        <v>350</v>
      </c>
      <c r="G73" s="297">
        <f>O24</f>
        <v>6925</v>
      </c>
      <c r="I73" s="298">
        <f>O26</f>
        <v>19.785714285714285</v>
      </c>
      <c r="K73" s="297">
        <f>O27</f>
        <v>3350</v>
      </c>
      <c r="M73" s="437">
        <f t="shared" si="2"/>
        <v>957.14285714285711</v>
      </c>
    </row>
    <row r="74" spans="3:13" x14ac:dyDescent="0.25">
      <c r="K74" s="300">
        <f>SUM(K51:K73)</f>
        <v>35534</v>
      </c>
      <c r="L74" t="s">
        <v>218</v>
      </c>
    </row>
    <row r="75" spans="3:13" x14ac:dyDescent="0.25">
      <c r="K75" s="297"/>
    </row>
    <row r="76" spans="3:13" x14ac:dyDescent="0.25">
      <c r="C76" t="s">
        <v>219</v>
      </c>
      <c r="G76" s="301">
        <v>33556</v>
      </c>
      <c r="H76" t="s">
        <v>220</v>
      </c>
    </row>
    <row r="77" spans="3:13" x14ac:dyDescent="0.25">
      <c r="C77" t="s">
        <v>221</v>
      </c>
      <c r="G77" s="301">
        <v>18</v>
      </c>
    </row>
    <row r="78" spans="3:13" x14ac:dyDescent="0.25">
      <c r="C78" t="s">
        <v>222</v>
      </c>
      <c r="G78" s="301">
        <v>43644</v>
      </c>
    </row>
    <row r="79" spans="3:13" x14ac:dyDescent="0.25">
      <c r="C79" t="s">
        <v>223</v>
      </c>
      <c r="G79" s="301">
        <v>27199</v>
      </c>
      <c r="H79" t="s">
        <v>224</v>
      </c>
    </row>
  </sheetData>
  <conditionalFormatting sqref="B19:O19">
    <cfRule type="cellIs" dxfId="5" priority="2" operator="equal">
      <formula>1</formula>
    </cfRule>
  </conditionalFormatting>
  <conditionalFormatting sqref="C19:O19">
    <cfRule type="containsText" dxfId="4" priority="3" operator="containsText" text="Under"/>
    <cfRule type="containsText" dxfId="3" priority="4" operator="containsText" text="Under"/>
    <cfRule type="cellIs" dxfId="2" priority="5" operator="equal">
      <formula>"""under"""</formula>
    </cfRule>
  </conditionalFormatting>
  <conditionalFormatting sqref="I16">
    <cfRule type="cellIs" dxfId="1" priority="6" operator="equal">
      <formula>"""Under"""</formula>
    </cfRule>
  </conditionalFormatting>
  <conditionalFormatting sqref="C19:O19">
    <cfRule type="containsText" dxfId="0" priority="7" operator="containsText" text="over"/>
  </conditionalFormatting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="80" zoomScaleNormal="80" workbookViewId="0">
      <selection activeCell="R17" sqref="R17"/>
    </sheetView>
  </sheetViews>
  <sheetFormatPr defaultRowHeight="15" x14ac:dyDescent="0.25"/>
  <cols>
    <col min="1" max="1" width="8.5703125" customWidth="1"/>
    <col min="2" max="2" width="17.140625" customWidth="1"/>
    <col min="3" max="4" width="9.140625" customWidth="1"/>
    <col min="5" max="8" width="8.5703125" customWidth="1"/>
    <col min="9" max="9" width="10.28515625" customWidth="1"/>
    <col min="10" max="17" width="8.5703125" customWidth="1"/>
    <col min="18" max="18" width="10.42578125" customWidth="1"/>
    <col min="19" max="1025" width="8.5703125" customWidth="1"/>
  </cols>
  <sheetData>
    <row r="1" spans="1:18" x14ac:dyDescent="0.25">
      <c r="A1" t="s">
        <v>225</v>
      </c>
    </row>
    <row r="3" spans="1:18" x14ac:dyDescent="0.25">
      <c r="A3" s="302"/>
      <c r="B3" s="302"/>
      <c r="C3" s="303" t="str">
        <f>Budget!C22</f>
        <v>clerk</v>
      </c>
      <c r="D3" s="303" t="str">
        <f>Budget!D22</f>
        <v>Admin</v>
      </c>
      <c r="E3" s="303" t="str">
        <f>Budget!E22</f>
        <v>St Michaels</v>
      </c>
      <c r="F3" s="303" t="str">
        <f>Budget!F22</f>
        <v>RBWM</v>
      </c>
      <c r="G3" s="303" t="str">
        <f>Budget!G22</f>
        <v>greens</v>
      </c>
      <c r="H3" s="303" t="str">
        <f>Budget!H22</f>
        <v>insurance</v>
      </c>
      <c r="I3" s="303" t="str">
        <f>Budget!I22</f>
        <v>youth</v>
      </c>
      <c r="J3" s="303" t="str">
        <f>Budget!J22</f>
        <v>One off</v>
      </c>
      <c r="K3" s="303" t="str">
        <f>Budget!K22</f>
        <v>web</v>
      </c>
      <c r="L3" s="303" t="str">
        <f>Budget!L22</f>
        <v>hpss</v>
      </c>
      <c r="M3" s="303" t="str">
        <f>Budget!M22</f>
        <v>bank charges</v>
      </c>
      <c r="N3" s="303" t="str">
        <f>Budget!N22</f>
        <v>audit</v>
      </c>
      <c r="O3" s="303" t="str">
        <f>Budget!O22</f>
        <v>Champney</v>
      </c>
      <c r="P3" s="303" t="str">
        <f>Budget!P22</f>
        <v>Vat</v>
      </c>
      <c r="Q3" s="303"/>
      <c r="R3" s="303" t="str">
        <f>Budget!R22</f>
        <v>new total</v>
      </c>
    </row>
    <row r="4" spans="1:18" x14ac:dyDescent="0.25">
      <c r="A4" s="302" t="str">
        <f>Budget!A23</f>
        <v>Suggested budget for 19/20</v>
      </c>
      <c r="B4" s="302"/>
      <c r="C4" s="303">
        <f>Budget!C23</f>
        <v>9000</v>
      </c>
      <c r="D4" s="303">
        <f>Budget!D23</f>
        <v>2000</v>
      </c>
      <c r="E4" s="303">
        <f>Budget!E23</f>
        <v>290</v>
      </c>
      <c r="F4" s="303">
        <f>Budget!F23</f>
        <v>200</v>
      </c>
      <c r="G4" s="303">
        <f>Budget!G23</f>
        <v>10000</v>
      </c>
      <c r="H4" s="303">
        <f>Budget!H23</f>
        <v>2000</v>
      </c>
      <c r="I4" s="303">
        <f>Budget!I23</f>
        <v>700</v>
      </c>
      <c r="J4" s="303">
        <f>Budget!J23</f>
        <v>1250</v>
      </c>
      <c r="K4" s="303">
        <f>Budget!K23</f>
        <v>700</v>
      </c>
      <c r="L4" s="303">
        <f>Budget!L23</f>
        <v>1</v>
      </c>
      <c r="M4" s="303">
        <f>Budget!M23</f>
        <v>84</v>
      </c>
      <c r="N4" s="303">
        <f>Budget!N23</f>
        <v>750</v>
      </c>
      <c r="O4" s="303">
        <f>Budget!O23</f>
        <v>350</v>
      </c>
      <c r="P4" s="303">
        <f>Budget!P23</f>
        <v>0</v>
      </c>
      <c r="Q4" s="303"/>
      <c r="R4" s="303">
        <f>Budget!R23</f>
        <v>27325</v>
      </c>
    </row>
    <row r="5" spans="1:18" s="297" customFormat="1" x14ac:dyDescent="0.25">
      <c r="A5" s="297" t="str">
        <f>Budget!A24</f>
        <v>projected end of year spend</v>
      </c>
      <c r="C5" s="304">
        <f>Budget!C24</f>
        <v>10254.160000000003</v>
      </c>
      <c r="D5" s="304">
        <f>Budget!D24</f>
        <v>2113.16</v>
      </c>
      <c r="E5" s="304">
        <f>Budget!E24</f>
        <v>0</v>
      </c>
      <c r="F5" s="304">
        <f>Budget!F24</f>
        <v>0</v>
      </c>
      <c r="G5" s="304">
        <f>Budget!G24</f>
        <v>15040.213333333333</v>
      </c>
      <c r="H5" s="304">
        <f>Budget!H24</f>
        <v>1882.12</v>
      </c>
      <c r="I5" s="304">
        <f>Budget!I24</f>
        <v>0</v>
      </c>
      <c r="J5" s="304">
        <f>Budget!J24</f>
        <v>15464.173333333334</v>
      </c>
      <c r="K5" s="304">
        <f>Budget!K24</f>
        <v>573.33333333333326</v>
      </c>
      <c r="L5" s="304">
        <f>Budget!L24</f>
        <v>1</v>
      </c>
      <c r="M5" s="304">
        <f>Budget!M24</f>
        <v>72</v>
      </c>
      <c r="N5" s="304">
        <f>Budget!N24</f>
        <v>560</v>
      </c>
      <c r="O5" s="304">
        <f>Budget!O24</f>
        <v>6925</v>
      </c>
      <c r="P5" s="304">
        <f>Budget!P24</f>
        <v>0</v>
      </c>
      <c r="Q5" s="304">
        <f>Budget!S24</f>
        <v>44959</v>
      </c>
      <c r="R5" s="304">
        <f>Budget!R24</f>
        <v>52885.16</v>
      </c>
    </row>
    <row r="6" spans="1:18" x14ac:dyDescent="0.25">
      <c r="A6" s="302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</row>
    <row r="7" spans="1:18" x14ac:dyDescent="0.25">
      <c r="A7" s="302"/>
      <c r="B7" s="302"/>
      <c r="C7" s="302"/>
      <c r="D7" s="302"/>
      <c r="E7" s="302"/>
      <c r="F7" s="302"/>
      <c r="G7" s="302"/>
      <c r="H7" s="302">
        <f>Budget!H26</f>
        <v>0.9410599999999999</v>
      </c>
      <c r="I7" s="302"/>
      <c r="J7" s="302"/>
      <c r="K7" s="302"/>
      <c r="L7" s="302"/>
      <c r="M7" s="302"/>
      <c r="N7" s="302"/>
      <c r="O7" s="302"/>
      <c r="P7" s="302"/>
      <c r="Q7" s="302"/>
      <c r="R7" s="302"/>
    </row>
    <row r="8" spans="1:18" x14ac:dyDescent="0.25">
      <c r="A8" s="302"/>
      <c r="B8" s="302"/>
      <c r="C8" s="302"/>
      <c r="D8" s="302"/>
      <c r="E8" s="302"/>
      <c r="F8" s="302"/>
      <c r="G8" s="302"/>
      <c r="H8" s="302">
        <f>Budget!H27</f>
        <v>2000</v>
      </c>
      <c r="I8" s="302"/>
      <c r="J8" s="302"/>
      <c r="K8" s="302"/>
      <c r="L8" s="302"/>
      <c r="M8" s="302"/>
      <c r="N8" s="302"/>
      <c r="O8" s="302"/>
      <c r="P8" s="302"/>
      <c r="Q8" s="302"/>
      <c r="R8" s="302"/>
    </row>
    <row r="9" spans="1:18" x14ac:dyDescent="0.25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</row>
    <row r="10" spans="1:18" x14ac:dyDescent="0.25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</row>
    <row r="11" spans="1:18" ht="15.75" x14ac:dyDescent="0.25">
      <c r="A11" s="305"/>
      <c r="B11" s="305"/>
      <c r="C11" s="305"/>
      <c r="D11" s="305"/>
      <c r="E11" s="305"/>
      <c r="F11" s="305"/>
      <c r="G11" s="305"/>
      <c r="H11" s="305"/>
      <c r="I11" s="306" t="s">
        <v>226</v>
      </c>
    </row>
    <row r="12" spans="1:18" ht="15.75" x14ac:dyDescent="0.25">
      <c r="A12" s="305"/>
      <c r="B12" s="305"/>
      <c r="C12" s="305"/>
      <c r="D12" s="305"/>
      <c r="E12" s="305"/>
      <c r="F12" s="305"/>
      <c r="G12" s="305"/>
      <c r="H12" s="305"/>
      <c r="I12" s="306"/>
    </row>
    <row r="13" spans="1:18" x14ac:dyDescent="0.25">
      <c r="A13" s="307"/>
      <c r="B13" s="308"/>
      <c r="C13" s="459" t="s">
        <v>227</v>
      </c>
      <c r="D13" s="459"/>
      <c r="E13" s="459"/>
      <c r="F13" s="459"/>
      <c r="G13" s="459"/>
      <c r="H13" s="308"/>
      <c r="I13" s="308"/>
      <c r="J13" s="309"/>
      <c r="K13" s="310"/>
      <c r="L13" s="310"/>
      <c r="M13" s="310"/>
      <c r="N13" s="310"/>
      <c r="O13" s="310"/>
      <c r="P13" s="310"/>
      <c r="Q13" s="310"/>
      <c r="R13" s="311"/>
    </row>
    <row r="14" spans="1:18" x14ac:dyDescent="0.25">
      <c r="A14" s="460" t="s">
        <v>228</v>
      </c>
      <c r="B14" s="460"/>
      <c r="C14" s="460"/>
      <c r="D14" s="460"/>
      <c r="E14" s="460"/>
      <c r="F14" s="460"/>
      <c r="G14" s="460"/>
      <c r="H14" s="460"/>
      <c r="I14" s="460"/>
      <c r="J14" s="309"/>
      <c r="K14" s="310"/>
      <c r="L14" s="310"/>
      <c r="M14" s="310"/>
      <c r="N14" s="310"/>
      <c r="O14" s="310"/>
      <c r="P14" s="310"/>
      <c r="Q14" s="310"/>
      <c r="R14" s="310"/>
    </row>
    <row r="15" spans="1:18" ht="15.75" x14ac:dyDescent="0.25">
      <c r="A15" s="312"/>
      <c r="B15" s="305"/>
      <c r="C15" s="305"/>
      <c r="D15" s="305"/>
      <c r="E15" s="305"/>
      <c r="F15" s="305"/>
      <c r="G15" s="305"/>
      <c r="H15" s="305"/>
      <c r="I15" s="305"/>
      <c r="J15" s="313" t="s">
        <v>229</v>
      </c>
      <c r="K15" s="314"/>
      <c r="L15" s="315" t="s">
        <v>230</v>
      </c>
      <c r="M15" s="316"/>
      <c r="N15" s="316"/>
      <c r="O15" s="316"/>
      <c r="P15" s="316"/>
      <c r="Q15" s="316"/>
      <c r="R15" s="317" t="s">
        <v>231</v>
      </c>
    </row>
    <row r="16" spans="1:18" ht="15.75" x14ac:dyDescent="0.25">
      <c r="A16" s="318" t="s">
        <v>229</v>
      </c>
      <c r="B16" s="319" t="s">
        <v>232</v>
      </c>
      <c r="C16" s="320" t="s">
        <v>230</v>
      </c>
      <c r="D16" s="321"/>
      <c r="E16" s="321"/>
      <c r="F16" s="321"/>
      <c r="G16" s="321"/>
      <c r="H16" s="322"/>
      <c r="I16" s="305"/>
      <c r="J16" s="309"/>
      <c r="K16" s="310"/>
      <c r="L16" s="310"/>
      <c r="M16" s="310"/>
      <c r="N16" s="310"/>
      <c r="O16" s="310"/>
      <c r="P16" s="310"/>
      <c r="Q16" s="310"/>
      <c r="R16" s="310"/>
    </row>
    <row r="17" spans="1:18" x14ac:dyDescent="0.25">
      <c r="A17" s="312"/>
      <c r="B17" s="305"/>
      <c r="C17" s="305"/>
      <c r="D17" s="305"/>
      <c r="E17" s="305"/>
      <c r="F17" s="305"/>
      <c r="G17" s="305"/>
      <c r="H17" s="305"/>
      <c r="I17" s="305"/>
      <c r="J17" s="309"/>
      <c r="K17" s="310"/>
      <c r="L17" s="310" t="s">
        <v>233</v>
      </c>
      <c r="M17" s="310"/>
      <c r="N17" s="310"/>
      <c r="O17" s="310"/>
      <c r="P17" s="310"/>
      <c r="Q17" s="310"/>
      <c r="R17" s="323">
        <v>26524</v>
      </c>
    </row>
    <row r="18" spans="1:18" ht="18" x14ac:dyDescent="0.25">
      <c r="A18" s="324" t="s">
        <v>234</v>
      </c>
      <c r="B18" s="305"/>
      <c r="C18" s="325" t="s">
        <v>235</v>
      </c>
      <c r="D18" s="305"/>
      <c r="E18" s="305"/>
      <c r="F18" s="305"/>
      <c r="G18" s="305"/>
      <c r="H18" s="326" t="s">
        <v>158</v>
      </c>
      <c r="I18" s="327">
        <v>24617</v>
      </c>
      <c r="J18" s="309"/>
      <c r="K18" s="310"/>
      <c r="L18" s="310" t="s">
        <v>236</v>
      </c>
      <c r="M18" s="310"/>
      <c r="N18" s="310"/>
      <c r="O18" s="310"/>
      <c r="P18" s="310"/>
      <c r="Q18" s="310"/>
      <c r="R18" s="328">
        <v>0</v>
      </c>
    </row>
    <row r="19" spans="1:18" ht="18" x14ac:dyDescent="0.25">
      <c r="A19" s="324"/>
      <c r="B19" s="305"/>
      <c r="C19" s="305"/>
      <c r="D19" s="305"/>
      <c r="E19" s="305"/>
      <c r="F19" s="305"/>
      <c r="G19" s="305"/>
      <c r="H19" s="326"/>
      <c r="I19" s="305"/>
      <c r="J19" s="309"/>
      <c r="K19" s="310"/>
      <c r="L19" s="329" t="s">
        <v>237</v>
      </c>
      <c r="M19" s="310"/>
      <c r="N19" s="310"/>
      <c r="O19" s="310"/>
      <c r="P19" s="310"/>
      <c r="Q19" s="310"/>
      <c r="R19" s="330">
        <v>26524</v>
      </c>
    </row>
    <row r="20" spans="1:18" ht="18" x14ac:dyDescent="0.25">
      <c r="A20" s="324" t="s">
        <v>238</v>
      </c>
      <c r="B20" s="305"/>
      <c r="C20" s="305" t="s">
        <v>239</v>
      </c>
      <c r="D20" s="305"/>
      <c r="E20" s="305"/>
      <c r="F20" s="305"/>
      <c r="G20" s="305"/>
      <c r="H20" s="326" t="s">
        <v>158</v>
      </c>
      <c r="I20" s="331">
        <v>463.67</v>
      </c>
      <c r="J20" s="309"/>
      <c r="K20" s="310"/>
      <c r="L20" s="310"/>
      <c r="M20" s="310"/>
      <c r="N20" s="310"/>
      <c r="O20" s="310"/>
      <c r="P20" s="310"/>
      <c r="Q20" s="310"/>
      <c r="R20" s="332"/>
    </row>
    <row r="21" spans="1:18" ht="18" x14ac:dyDescent="0.25">
      <c r="A21" s="324"/>
      <c r="B21" s="305"/>
      <c r="C21" s="305"/>
      <c r="D21" s="305"/>
      <c r="E21" s="305"/>
      <c r="F21" s="305"/>
      <c r="G21" s="305"/>
      <c r="H21" s="326"/>
      <c r="I21" s="305"/>
      <c r="J21" s="309"/>
      <c r="K21" s="310"/>
      <c r="L21" s="310" t="s">
        <v>240</v>
      </c>
      <c r="M21" s="310"/>
      <c r="N21" s="310"/>
      <c r="O21" s="310"/>
      <c r="P21" s="310"/>
      <c r="Q21" s="310"/>
      <c r="R21" s="323">
        <v>0</v>
      </c>
    </row>
    <row r="22" spans="1:18" ht="18" x14ac:dyDescent="0.25">
      <c r="A22" s="324" t="s">
        <v>241</v>
      </c>
      <c r="B22" s="305"/>
      <c r="C22" s="305" t="s">
        <v>242</v>
      </c>
      <c r="D22" s="305"/>
      <c r="E22" s="305"/>
      <c r="F22" s="305"/>
      <c r="G22" s="305"/>
      <c r="H22" s="326" t="s">
        <v>158</v>
      </c>
      <c r="I22" s="333">
        <v>53.0916384497595</v>
      </c>
      <c r="J22" s="309"/>
      <c r="K22" s="310"/>
      <c r="L22" s="310" t="s">
        <v>243</v>
      </c>
      <c r="M22" s="310"/>
      <c r="N22" s="310"/>
      <c r="O22" s="310"/>
      <c r="P22" s="310"/>
      <c r="Q22" s="310"/>
      <c r="R22" s="328"/>
    </row>
    <row r="23" spans="1:18" x14ac:dyDescent="0.25">
      <c r="A23" s="318"/>
      <c r="B23" s="305"/>
      <c r="C23" s="305" t="s">
        <v>244</v>
      </c>
      <c r="D23" s="305"/>
      <c r="E23" s="305"/>
      <c r="F23" s="305"/>
      <c r="G23" s="305"/>
      <c r="H23" s="305"/>
      <c r="I23" s="305"/>
      <c r="J23" s="309"/>
      <c r="K23" s="310"/>
      <c r="L23" s="334" t="s">
        <v>245</v>
      </c>
      <c r="M23" s="310"/>
      <c r="N23" s="310"/>
      <c r="O23" s="310"/>
      <c r="P23" s="310"/>
      <c r="Q23" s="310"/>
      <c r="R23" s="335">
        <v>1907</v>
      </c>
    </row>
    <row r="24" spans="1:18" x14ac:dyDescent="0.25">
      <c r="A24" s="312"/>
      <c r="B24" s="305"/>
      <c r="C24" s="305"/>
      <c r="D24" s="305"/>
      <c r="E24" s="305"/>
      <c r="F24" s="305"/>
      <c r="G24" s="305"/>
      <c r="H24" s="305"/>
      <c r="I24" s="305"/>
      <c r="J24" s="309"/>
      <c r="K24" s="310"/>
      <c r="L24" s="310"/>
      <c r="M24" s="310"/>
      <c r="N24" s="310"/>
      <c r="O24" s="310"/>
      <c r="P24" s="310"/>
      <c r="Q24" s="310"/>
      <c r="R24" s="330">
        <v>1907</v>
      </c>
    </row>
    <row r="25" spans="1:18" x14ac:dyDescent="0.25">
      <c r="A25" s="460" t="s">
        <v>246</v>
      </c>
      <c r="B25" s="460"/>
      <c r="C25" s="460"/>
      <c r="D25" s="460"/>
      <c r="E25" s="460"/>
      <c r="F25" s="460"/>
      <c r="G25" s="460"/>
      <c r="H25" s="460"/>
      <c r="I25" s="460"/>
      <c r="J25" s="309"/>
      <c r="K25" s="310"/>
      <c r="L25" s="329" t="s">
        <v>247</v>
      </c>
      <c r="M25" s="310"/>
      <c r="N25" s="310"/>
      <c r="O25" s="310"/>
      <c r="P25" s="310"/>
      <c r="Q25" s="310"/>
      <c r="R25" s="330">
        <v>24617</v>
      </c>
    </row>
    <row r="26" spans="1:18" x14ac:dyDescent="0.25">
      <c r="A26" s="312"/>
      <c r="B26" s="305"/>
      <c r="C26" s="305"/>
      <c r="D26" s="305"/>
      <c r="E26" s="305"/>
      <c r="F26" s="305"/>
      <c r="G26" s="305"/>
      <c r="H26" s="305"/>
      <c r="I26" s="305"/>
      <c r="J26" s="336"/>
      <c r="K26" s="337"/>
      <c r="L26" s="337"/>
      <c r="M26" s="337"/>
      <c r="N26" s="337"/>
      <c r="O26" s="337"/>
      <c r="P26" s="337"/>
      <c r="Q26" s="337"/>
      <c r="R26" s="337"/>
    </row>
    <row r="27" spans="1:18" ht="38.25" customHeight="1" x14ac:dyDescent="0.25">
      <c r="A27" s="338"/>
      <c r="B27" s="339"/>
      <c r="C27" s="340" t="s">
        <v>248</v>
      </c>
      <c r="D27" s="341" t="s">
        <v>249</v>
      </c>
      <c r="E27" s="342"/>
      <c r="F27" s="343"/>
      <c r="G27" s="461" t="s">
        <v>250</v>
      </c>
      <c r="H27" s="461"/>
      <c r="I27" s="344"/>
      <c r="J27" s="309"/>
      <c r="K27" s="310"/>
      <c r="L27" s="310"/>
      <c r="M27" s="310"/>
      <c r="N27" s="310"/>
      <c r="O27" s="310"/>
      <c r="P27" s="310"/>
      <c r="Q27" s="310"/>
      <c r="R27" s="310"/>
    </row>
    <row r="28" spans="1:18" ht="18" x14ac:dyDescent="0.25">
      <c r="A28" s="312"/>
      <c r="B28" s="305"/>
      <c r="C28" s="345" t="s">
        <v>234</v>
      </c>
      <c r="D28" s="346" t="s">
        <v>251</v>
      </c>
      <c r="E28" s="346">
        <v>0.66666999999999998</v>
      </c>
      <c r="F28" s="346" t="s">
        <v>252</v>
      </c>
      <c r="G28" s="347">
        <v>53.0916384497595</v>
      </c>
      <c r="H28" s="348" t="s">
        <v>158</v>
      </c>
      <c r="I28" s="347">
        <v>35.39</v>
      </c>
      <c r="J28" s="313" t="s">
        <v>229</v>
      </c>
      <c r="K28" s="314" t="s">
        <v>232</v>
      </c>
      <c r="L28" s="315" t="s">
        <v>230</v>
      </c>
      <c r="M28" s="316"/>
      <c r="N28" s="316"/>
      <c r="O28" s="316"/>
      <c r="P28" s="316"/>
      <c r="Q28" s="349"/>
      <c r="R28" s="310"/>
    </row>
    <row r="29" spans="1:18" ht="18" x14ac:dyDescent="0.25">
      <c r="A29" s="312"/>
      <c r="B29" s="305"/>
      <c r="C29" s="345" t="s">
        <v>238</v>
      </c>
      <c r="D29" s="346" t="s">
        <v>253</v>
      </c>
      <c r="E29" s="346">
        <v>0.77778000000000003</v>
      </c>
      <c r="F29" s="346" t="s">
        <v>252</v>
      </c>
      <c r="G29" s="347">
        <v>53.0916384497595</v>
      </c>
      <c r="H29" s="348" t="s">
        <v>158</v>
      </c>
      <c r="I29" s="347">
        <v>41.29</v>
      </c>
      <c r="J29" s="309"/>
      <c r="K29" s="310"/>
      <c r="L29" s="310"/>
      <c r="M29" s="310"/>
      <c r="N29" s="310"/>
      <c r="O29" s="310"/>
      <c r="P29" s="310"/>
      <c r="Q29" s="310"/>
      <c r="R29" s="310"/>
    </row>
    <row r="30" spans="1:18" ht="18" x14ac:dyDescent="0.25">
      <c r="A30" s="312"/>
      <c r="B30" s="305"/>
      <c r="C30" s="345" t="s">
        <v>241</v>
      </c>
      <c r="D30" s="346" t="s">
        <v>254</v>
      </c>
      <c r="E30" s="346">
        <v>0.88888999999999996</v>
      </c>
      <c r="F30" s="346" t="s">
        <v>252</v>
      </c>
      <c r="G30" s="347">
        <v>53.0916384497595</v>
      </c>
      <c r="H30" s="348" t="s">
        <v>158</v>
      </c>
      <c r="I30" s="347">
        <v>47.19</v>
      </c>
      <c r="J30" s="350"/>
      <c r="K30" s="351"/>
      <c r="L30" s="351"/>
      <c r="M30" s="351"/>
      <c r="N30" s="351"/>
      <c r="O30" s="351"/>
      <c r="P30" s="351"/>
      <c r="Q30" s="351"/>
      <c r="R30" s="351"/>
    </row>
    <row r="31" spans="1:18" ht="18" x14ac:dyDescent="0.25">
      <c r="A31" s="312"/>
      <c r="B31" s="305"/>
      <c r="C31" s="345" t="s">
        <v>255</v>
      </c>
      <c r="D31" s="346" t="s">
        <v>256</v>
      </c>
      <c r="E31" s="346">
        <v>1</v>
      </c>
      <c r="F31" s="346" t="s">
        <v>252</v>
      </c>
      <c r="G31" s="347">
        <v>53.0916384497595</v>
      </c>
      <c r="H31" s="348" t="s">
        <v>158</v>
      </c>
      <c r="I31" s="347">
        <v>53.09</v>
      </c>
      <c r="J31" s="309"/>
      <c r="K31" s="310"/>
      <c r="L31" s="310"/>
      <c r="M31" s="310"/>
      <c r="N31" s="310"/>
      <c r="O31" s="310"/>
      <c r="P31" s="310"/>
      <c r="Q31" s="310"/>
      <c r="R31" s="310"/>
    </row>
    <row r="32" spans="1:18" ht="18" x14ac:dyDescent="0.25">
      <c r="A32" s="312"/>
      <c r="B32" s="305"/>
      <c r="C32" s="345" t="s">
        <v>257</v>
      </c>
      <c r="D32" s="352" t="s">
        <v>258</v>
      </c>
      <c r="E32" s="346">
        <v>1.2222200000000001</v>
      </c>
      <c r="F32" s="346" t="s">
        <v>252</v>
      </c>
      <c r="G32" s="347">
        <v>53.0916384497595</v>
      </c>
      <c r="H32" s="348" t="s">
        <v>158</v>
      </c>
      <c r="I32" s="347">
        <v>64.89</v>
      </c>
      <c r="J32" s="309"/>
      <c r="K32" s="353"/>
      <c r="L32" s="354"/>
      <c r="M32" s="354"/>
      <c r="N32" s="354"/>
      <c r="O32" s="354"/>
      <c r="P32" s="354"/>
      <c r="Q32" s="355"/>
      <c r="R32" s="310"/>
    </row>
    <row r="33" spans="1:18" ht="18" x14ac:dyDescent="0.25">
      <c r="A33" s="312"/>
      <c r="B33" s="305"/>
      <c r="C33" s="345" t="s">
        <v>259</v>
      </c>
      <c r="D33" s="346" t="s">
        <v>260</v>
      </c>
      <c r="E33" s="346">
        <v>1.4444399999999999</v>
      </c>
      <c r="F33" s="346" t="s">
        <v>252</v>
      </c>
      <c r="G33" s="347">
        <v>53.0916384497595</v>
      </c>
      <c r="H33" s="348" t="s">
        <v>158</v>
      </c>
      <c r="I33" s="347">
        <v>76.69</v>
      </c>
      <c r="J33" s="309"/>
      <c r="K33" s="310"/>
      <c r="L33" s="310"/>
      <c r="M33" s="310"/>
      <c r="N33" s="310"/>
      <c r="O33" s="310"/>
      <c r="P33" s="310"/>
      <c r="Q33" s="310"/>
      <c r="R33" s="310"/>
    </row>
    <row r="34" spans="1:18" ht="18" x14ac:dyDescent="0.25">
      <c r="A34" s="312"/>
      <c r="B34" s="305"/>
      <c r="C34" s="345" t="s">
        <v>261</v>
      </c>
      <c r="D34" s="346" t="s">
        <v>262</v>
      </c>
      <c r="E34" s="346">
        <v>1.6666700000000001</v>
      </c>
      <c r="F34" s="346" t="s">
        <v>252</v>
      </c>
      <c r="G34" s="347">
        <v>53.0916384497595</v>
      </c>
      <c r="H34" s="348" t="s">
        <v>158</v>
      </c>
      <c r="I34" s="347">
        <v>88.49</v>
      </c>
      <c r="J34" s="356" t="s">
        <v>263</v>
      </c>
      <c r="K34" s="353"/>
      <c r="L34" s="354"/>
      <c r="M34" s="354"/>
      <c r="N34" s="354"/>
      <c r="O34" s="354"/>
      <c r="P34" s="354"/>
      <c r="Q34" s="355"/>
      <c r="R34" s="310"/>
    </row>
    <row r="35" spans="1:18" ht="18" x14ac:dyDescent="0.25">
      <c r="A35" s="312"/>
      <c r="B35" s="305"/>
      <c r="C35" s="345" t="s">
        <v>264</v>
      </c>
      <c r="D35" s="346" t="s">
        <v>265</v>
      </c>
      <c r="E35" s="346">
        <v>2</v>
      </c>
      <c r="F35" s="346" t="s">
        <v>252</v>
      </c>
      <c r="G35" s="347">
        <v>53.0916384497595</v>
      </c>
      <c r="H35" s="348" t="s">
        <v>158</v>
      </c>
      <c r="I35" s="347">
        <v>106.18</v>
      </c>
      <c r="J35" s="309"/>
      <c r="K35" s="310"/>
      <c r="L35" s="310"/>
      <c r="M35" s="310"/>
      <c r="N35" s="310"/>
      <c r="O35" s="310"/>
      <c r="P35" s="310"/>
      <c r="Q35" s="310"/>
      <c r="R35" s="310"/>
    </row>
    <row r="36" spans="1:18" ht="18" x14ac:dyDescent="0.25">
      <c r="A36" s="312"/>
      <c r="B36" s="305"/>
      <c r="C36" s="357"/>
      <c r="D36" s="358"/>
      <c r="E36" s="358"/>
      <c r="F36" s="358"/>
      <c r="G36" s="359"/>
      <c r="H36" s="348"/>
      <c r="I36" s="359"/>
      <c r="J36" s="309"/>
      <c r="K36" s="310"/>
      <c r="L36" s="360" t="s">
        <v>266</v>
      </c>
      <c r="M36" s="310"/>
      <c r="N36" s="310"/>
      <c r="O36" s="310"/>
      <c r="P36" s="310"/>
      <c r="Q36" s="310"/>
      <c r="R36" s="361">
        <v>12308.5</v>
      </c>
    </row>
    <row r="37" spans="1:18" x14ac:dyDescent="0.25">
      <c r="A37" s="312"/>
      <c r="B37" s="305"/>
      <c r="C37" s="305"/>
      <c r="D37" s="357" t="s">
        <v>267</v>
      </c>
      <c r="E37" s="358"/>
      <c r="F37" s="358"/>
      <c r="G37" s="362"/>
      <c r="H37" s="363"/>
      <c r="I37" s="364"/>
      <c r="J37" s="309"/>
      <c r="K37" s="310"/>
      <c r="L37" s="360" t="s">
        <v>268</v>
      </c>
      <c r="M37" s="310"/>
      <c r="N37" s="310"/>
      <c r="O37" s="310"/>
      <c r="P37" s="310"/>
      <c r="Q37" s="310"/>
      <c r="R37" s="365">
        <v>12308.5</v>
      </c>
    </row>
    <row r="38" spans="1:18" x14ac:dyDescent="0.25">
      <c r="A38" s="312"/>
      <c r="B38" s="305"/>
      <c r="C38" s="358"/>
      <c r="D38" s="357"/>
      <c r="E38" s="305"/>
      <c r="F38" s="305"/>
      <c r="G38" s="462" t="s">
        <v>269</v>
      </c>
      <c r="H38" s="462"/>
      <c r="I38" s="462"/>
      <c r="J38" s="309"/>
      <c r="K38" s="310"/>
      <c r="L38" s="310" t="s">
        <v>270</v>
      </c>
      <c r="M38" s="310"/>
      <c r="N38" s="310"/>
      <c r="O38" s="310"/>
      <c r="P38" s="310"/>
      <c r="Q38" s="310"/>
      <c r="R38" s="330">
        <v>24617</v>
      </c>
    </row>
    <row r="39" spans="1:18" x14ac:dyDescent="0.25">
      <c r="A39" s="312"/>
      <c r="B39" s="305"/>
      <c r="C39" s="358"/>
      <c r="D39" s="357"/>
      <c r="E39" s="305"/>
      <c r="F39" s="305"/>
      <c r="G39" s="358"/>
      <c r="H39" s="358"/>
      <c r="I39" s="358"/>
      <c r="J39" s="309"/>
      <c r="K39" s="310"/>
      <c r="L39" s="310" t="s">
        <v>271</v>
      </c>
      <c r="M39" s="310"/>
      <c r="N39" s="310"/>
      <c r="O39" s="310"/>
      <c r="P39" s="310"/>
      <c r="Q39" s="310"/>
      <c r="R39" s="310"/>
    </row>
    <row r="40" spans="1:18" x14ac:dyDescent="0.25">
      <c r="A40" s="312"/>
      <c r="B40" s="305"/>
      <c r="C40" s="305"/>
      <c r="D40" s="357" t="s">
        <v>3</v>
      </c>
      <c r="E40" s="358"/>
      <c r="F40" s="358"/>
      <c r="G40" s="305"/>
      <c r="H40" s="362"/>
      <c r="I40" s="364"/>
      <c r="J40" s="309"/>
      <c r="K40" s="310"/>
      <c r="L40" s="310"/>
      <c r="M40" s="310"/>
      <c r="N40" s="310"/>
      <c r="O40" s="310"/>
      <c r="P40" s="310"/>
      <c r="Q40" s="310"/>
      <c r="R40" s="310"/>
    </row>
    <row r="41" spans="1:18" x14ac:dyDescent="0.25">
      <c r="A41" s="366"/>
      <c r="B41" s="367"/>
      <c r="C41" s="367"/>
      <c r="D41" s="367"/>
      <c r="E41" s="367"/>
      <c r="F41" s="367"/>
      <c r="G41" s="367"/>
      <c r="H41" s="367"/>
      <c r="I41" s="367"/>
      <c r="J41" s="309" t="s">
        <v>272</v>
      </c>
      <c r="K41" s="310"/>
      <c r="L41" s="310"/>
      <c r="M41" s="310"/>
      <c r="N41" s="310"/>
      <c r="O41" s="310"/>
      <c r="P41" s="310"/>
      <c r="Q41" s="310"/>
      <c r="R41" s="310"/>
    </row>
  </sheetData>
  <mergeCells count="5">
    <mergeCell ref="C13:G13"/>
    <mergeCell ref="A14:I14"/>
    <mergeCell ref="A25:I25"/>
    <mergeCell ref="G27:H27"/>
    <mergeCell ref="G38:I38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Apr - Jun 2019</vt:lpstr>
      <vt:lpstr>July - Sept 2019</vt:lpstr>
      <vt:lpstr>Oct - Dec 2019</vt:lpstr>
      <vt:lpstr>Jan - March 2020</vt:lpstr>
      <vt:lpstr>Year end bank rec</vt:lpstr>
      <vt:lpstr>Budget</vt:lpstr>
      <vt:lpstr>printable scale</vt:lpstr>
      <vt:lpstr>'Apr - Jun 2019'!Print_Area</vt:lpstr>
      <vt:lpstr>Budget!Print_Area</vt:lpstr>
      <vt:lpstr>'Jan - March 2020'!Print_Area</vt:lpstr>
      <vt:lpstr>'July - Sept 2019'!Print_Area</vt:lpstr>
      <vt:lpstr>'printable scale'!Print_Area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Win7_pro</dc:creator>
  <cp:lastModifiedBy>brian</cp:lastModifiedBy>
  <cp:revision>2</cp:revision>
  <cp:lastPrinted>2020-04-26T09:12:40Z</cp:lastPrinted>
  <dcterms:created xsi:type="dcterms:W3CDTF">2017-04-11T17:52:28Z</dcterms:created>
  <dcterms:modified xsi:type="dcterms:W3CDTF">2020-06-03T22:12:32Z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Grizli777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